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7" sheetId="115" r:id="rId1"/>
    <sheet name="ИНП2027" sheetId="61" r:id="rId2"/>
    <sheet name="ИБР2027" sheetId="94" r:id="rId3"/>
  </sheets>
  <externalReferences>
    <externalReference r:id="rId4"/>
  </externalReferences>
  <definedNames>
    <definedName name="_xlnm.Print_Titles" localSheetId="2">ИБР2027!$A:$B</definedName>
    <definedName name="_xlnm.Print_Titles" localSheetId="1">ИНП2027!$A:$B,ИНП2027!$3:$8</definedName>
    <definedName name="_xlnm.Print_Titles" localSheetId="0">'Регион ФФПП 2027'!$A:$B</definedName>
    <definedName name="_xlnm.Print_Area" localSheetId="2">ИБР2027!$A$1:$AR$20</definedName>
    <definedName name="_xlnm.Print_Area" localSheetId="1">ИНП2027!$A$1:$U$20</definedName>
    <definedName name="_xlnm.Print_Area" localSheetId="0">'Регион ФФПП 2027'!$A$1:$O$20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X51" i="94" s="1"/>
  <c r="V34" i="94"/>
  <c r="Z33" i="94"/>
  <c r="X33" i="94"/>
  <c r="V33" i="94"/>
  <c r="Z32" i="94"/>
  <c r="Z51" i="94" s="1"/>
  <c r="X32" i="94"/>
  <c r="V32" i="94"/>
  <c r="V51" i="94" s="1"/>
  <c r="AJ20" i="94"/>
  <c r="AG20" i="94"/>
  <c r="AF20" i="94"/>
  <c r="AE20" i="94"/>
  <c r="J20" i="94"/>
  <c r="F20" i="94"/>
  <c r="AO19" i="94"/>
  <c r="AL19" i="94"/>
  <c r="AI19" i="94"/>
  <c r="L19" i="94"/>
  <c r="G19" i="94"/>
  <c r="I19" i="94" s="1"/>
  <c r="C19" i="94"/>
  <c r="X19" i="94" s="1"/>
  <c r="AO18" i="94"/>
  <c r="AL18" i="94"/>
  <c r="AI18" i="94"/>
  <c r="L18" i="94"/>
  <c r="G18" i="94"/>
  <c r="I18" i="94" s="1"/>
  <c r="C18" i="94"/>
  <c r="X18" i="94" s="1"/>
  <c r="AO17" i="94"/>
  <c r="AL17" i="94"/>
  <c r="AI17" i="94"/>
  <c r="L17" i="94"/>
  <c r="G17" i="94"/>
  <c r="I17" i="94" s="1"/>
  <c r="C17" i="94"/>
  <c r="X17" i="94" s="1"/>
  <c r="AO16" i="94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I15" i="94"/>
  <c r="G15" i="94"/>
  <c r="E15" i="94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G14" i="94"/>
  <c r="I14" i="94" s="1"/>
  <c r="E14" i="94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G13" i="94"/>
  <c r="I13" i="94" s="1"/>
  <c r="E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G11" i="94"/>
  <c r="E11" i="94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O9" i="94"/>
  <c r="AO20" i="94" s="1"/>
  <c r="AL9" i="94"/>
  <c r="AL20" i="94" s="1"/>
  <c r="AI9" i="94"/>
  <c r="AD9" i="94"/>
  <c r="AB9" i="94"/>
  <c r="Z9" i="94"/>
  <c r="X9" i="94"/>
  <c r="V9" i="94"/>
  <c r="T9" i="94"/>
  <c r="R9" i="94"/>
  <c r="P9" i="94"/>
  <c r="N9" i="94"/>
  <c r="L9" i="94"/>
  <c r="I9" i="94"/>
  <c r="G9" i="94"/>
  <c r="G20" i="94" s="1"/>
  <c r="E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I20" i="94" l="1"/>
  <c r="AP13" i="94"/>
  <c r="AQ13" i="94" s="1"/>
  <c r="AP10" i="94"/>
  <c r="AQ10" i="94" s="1"/>
  <c r="AP11" i="94"/>
  <c r="AQ11" i="94" s="1"/>
  <c r="AP12" i="94"/>
  <c r="AQ12" i="94" s="1"/>
  <c r="L20" i="94"/>
  <c r="AP15" i="94"/>
  <c r="AQ15" i="94" s="1"/>
  <c r="AP16" i="94"/>
  <c r="AQ16" i="94" s="1"/>
  <c r="N18" i="94"/>
  <c r="V18" i="94"/>
  <c r="E19" i="94"/>
  <c r="V19" i="94"/>
  <c r="E18" i="94"/>
  <c r="N19" i="94"/>
  <c r="X20" i="94"/>
  <c r="I20" i="94"/>
  <c r="AP14" i="94"/>
  <c r="R17" i="94"/>
  <c r="R20" i="94" s="1"/>
  <c r="Z17" i="94"/>
  <c r="R18" i="94"/>
  <c r="Z18" i="94"/>
  <c r="R19" i="94"/>
  <c r="Z19" i="94"/>
  <c r="T17" i="94"/>
  <c r="AB17" i="94"/>
  <c r="T18" i="94"/>
  <c r="AB18" i="94"/>
  <c r="T19" i="94"/>
  <c r="AB19" i="94"/>
  <c r="C20" i="94"/>
  <c r="AP9" i="94"/>
  <c r="E17" i="94"/>
  <c r="N17" i="94"/>
  <c r="V17" i="94"/>
  <c r="AD17" i="94"/>
  <c r="AD20" i="94" s="1"/>
  <c r="AD18" i="94"/>
  <c r="AD19" i="94"/>
  <c r="P17" i="94"/>
  <c r="P18" i="94"/>
  <c r="P19" i="94"/>
  <c r="V20" i="94" l="1"/>
  <c r="Z20" i="94"/>
  <c r="P20" i="94"/>
  <c r="N20" i="94"/>
  <c r="AP19" i="94"/>
  <c r="AB20" i="94"/>
  <c r="AP18" i="94"/>
  <c r="AQ18" i="94" s="1"/>
  <c r="T20" i="94"/>
  <c r="AQ19" i="94"/>
  <c r="AP17" i="94"/>
  <c r="AQ9" i="94"/>
  <c r="AQ14" i="94"/>
  <c r="E20" i="94"/>
  <c r="AP20" i="94" l="1"/>
  <c r="AR13" i="94" s="1"/>
  <c r="AQ17" i="94"/>
  <c r="AQ20" i="94" s="1"/>
  <c r="AR19" i="94" l="1"/>
  <c r="AR10" i="94"/>
  <c r="AR17" i="94"/>
  <c r="AR9" i="94"/>
  <c r="AR11" i="94"/>
  <c r="AR14" i="94"/>
  <c r="AR12" i="94"/>
  <c r="AR18" i="94"/>
  <c r="AR16" i="94"/>
  <c r="AR20" i="94"/>
  <c r="AR15" i="94"/>
  <c r="L11" i="115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S20" i="61" l="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T16" i="61"/>
  <c r="F19" i="115" s="1"/>
  <c r="T15" i="61"/>
  <c r="F18" i="115" s="1"/>
  <c r="T13" i="61"/>
  <c r="F16" i="115" s="1"/>
  <c r="T11" i="61"/>
  <c r="F14" i="115" s="1"/>
  <c r="E12" i="115"/>
  <c r="O20" i="61"/>
  <c r="E20" i="115" l="1"/>
  <c r="E16" i="115"/>
  <c r="E13" i="115"/>
  <c r="G13" i="115" s="1"/>
  <c r="E15" i="115"/>
  <c r="E17" i="115"/>
  <c r="E19" i="115"/>
  <c r="E14" i="115"/>
  <c r="G14" i="115" s="1"/>
  <c r="E18" i="115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8" i="115" s="1"/>
  <c r="L17" i="115" l="1"/>
  <c r="L19" i="115"/>
  <c r="L13" i="115"/>
  <c r="L16" i="115"/>
  <c r="L14" i="115"/>
  <c r="L12" i="115"/>
  <c r="N12" i="115" s="1"/>
  <c r="O12" i="115" s="1"/>
  <c r="M12" i="115" l="1"/>
  <c r="N13" i="115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<sst xmlns="http://schemas.openxmlformats.org/spreadsheetml/2006/main" count="295" uniqueCount="163">
  <si>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</si>
  <si>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</si>
  <si>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</si>
  <si>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</si>
  <si>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</si>
  <si>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</si>
  <si>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</si>
  <si>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</si>
  <si>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</si>
  <si>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</si>
  <si>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</si>
  <si>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</si>
  <si>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</si>
  <si>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</si>
  <si>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</si>
  <si>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</si>
  <si>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</si>
  <si>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</si>
  <si>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</si>
  <si>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</si>
  <si>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</si>
  <si>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</si>
  <si>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</si>
  <si>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</si>
  <si>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</si>
  <si>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</si>
  <si>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</si>
  <si>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</si>
  <si>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</si>
  <si>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</si>
  <si>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</si>
  <si>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</si>
  <si>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</si>
  <si>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</si>
  <si>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</si>
  <si>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</si>
  <si>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</si>
  <si>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</si>
  <si>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</si>
  <si>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</si>
  <si>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</si>
  <si>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</si>
  <si>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</si>
  <si>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</si>
  <si>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</si>
  <si>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</si>
  <si>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</si>
  <si>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</si>
  <si>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</si>
  <si>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</si>
  <si>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</si>
  <si>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</si>
  <si>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</si>
  <si>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</si>
  <si>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</si>
  <si>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</si>
  <si>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</si>
  <si>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</si>
  <si>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</si>
  <si>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</si>
  <si>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</si>
  <si>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</si>
  <si>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</si>
  <si>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</si>
  <si>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</si>
  <si>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</si>
  <si>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</si>
  <si>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</si>
  <si>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</si>
  <si>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</si>
  <si>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</si>
  <si>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</si>
  <si>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</si>
  <si>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</si>
  <si>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</si>
  <si>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</si>
  <si>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</si>
  <si>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</si>
  <si>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</si>
  <si>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</si>
  <si>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</si>
  <si>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</si>
  <si>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</si>
  <si>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</si>
  <si>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</si>
  <si>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</si>
  <si>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</si>
  <si>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</si>
  <si>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</si>
  <si>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</si>
  <si>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</si>
  <si>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</si>
  <si>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</si>
  <si>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</si>
  <si>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</si>
  <si>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</si>
  <si>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</si>
  <si>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</si>
  <si>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</si>
  <si>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</si>
  <si>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</si>
  <si>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</si>
  <si>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</si>
  <si>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</si>
  <si>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</si>
  <si>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</si>
  <si>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</si>
  <si>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</si>
  <si>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</si>
  <si>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</si>
  <si>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</si>
  <si>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</si>
  <si>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</si>
  <si>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</si>
  <si>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</si>
  <si>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</si>
  <si>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</si>
  <si>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</si>
  <si>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</si>
  <si>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</si>
  <si>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</si>
  <si>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</si>
  <si>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</si>
  <si>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</si>
  <si>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</si>
  <si>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</si>
  <si>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</si>
  <si>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</si>
  <si>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</si>
  <si>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</si>
  <si>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</si>
  <si>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</si>
  <si>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</si>
  <si>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</si>
  <si>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</si>
  <si>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</si>
  <si>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</si>
  <si>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</si>
  <si>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</si>
  <si>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</si>
  <si>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</si>
  <si>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</si>
  <si>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</si>
  <si>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</si>
  <si>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</si>
  <si>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</si>
  <si>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</si>
  <si>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</si>
  <si>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</si>
  <si>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</si>
  <si>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</si>
  <si>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</si>
  <si>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</si>
  <si>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</si>
  <si>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</si>
  <si>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</si>
  <si>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t>РАСЧЕТ индекса налогового потенциала на 2027 год</t>
  </si>
  <si>
    <t>Численность постоянного населения на 01.01.2025, чел.</t>
  </si>
  <si>
    <t xml:space="preserve">Доля налога в оценке ФОТ (2025 год) </t>
  </si>
  <si>
    <t>Численность постоянного населения на 01.01.2025 г.,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</si>
  <si>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2027 год</t>
    </r>
  </si>
  <si>
    <t>РАСЧЕТ индекса бюджетных расходов на 2027 год</t>
  </si>
  <si>
    <t>Численность постоянного населения на 1.01.2025 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</si>
</sst>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4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i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3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0" fontId="46" fillId="0" borderId="0" xfId="2" applyFont="1" applyFill="1"/>
    <xf numFmtId="173" fontId="5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2" fontId="43" fillId="2" borderId="1" xfId="2" applyNumberFormat="1" applyFont="1" applyFill="1" applyBorder="1"/>
    <xf numFmtId="167" fontId="5" fillId="0" borderId="1" xfId="2" applyNumberFormat="1" applyFont="1" applyFill="1" applyBorder="1" applyAlignment="1">
      <alignment horizontal="right" wrapText="1"/>
    </xf>
    <xf numFmtId="168" fontId="24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2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3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3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4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3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70;&#1044;&#1046;&#1045;&#1058;%202024-2026%20&#1075;&#1086;&#1076;/&#1056;&#1040;&#1057;&#1063;&#1045;&#1058;&#1067;%20&#1052;&#1041;&#1058;%20&#1087;&#1086;&#1089;&#1077;&#1083;&#1077;&#1085;&#1080;&#1103;&#1084;%202024-2026%20&#1075;&#1086;&#1076;/2024/&#1056;&#1072;&#1089;&#1095;&#1077;&#1090;%20&#1074;&#1099;&#1088;&#1072;&#1074;&#1085;&#1080;&#1074;&#1072;&#1085;&#1080;&#1077;%20%20&#1080;&#1079;%20&#1086;&#1073;&#1083;&#1072;&#1089;&#1090;&#1085;&#1086;&#1075;&#1086;%20%20&#1073;&#1102;&#1076;&#1078;&#1077;&#1090;&#1072;%202022%20last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 ФФПП 2024"/>
      <sheetName val="ИНП2024"/>
      <sheetName val="ИБР2024"/>
    </sheetNames>
    <sheetDataSet>
      <sheetData sheetId="0"/>
      <sheetData sheetId="1"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N25" sqref="N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5" t="s">
        <v>154</v>
      </c>
      <c r="B2" s="165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1.0230590035938683</v>
      </c>
      <c r="K2" s="90"/>
      <c r="L2" s="153">
        <v>1990.5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160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6" t="s">
        <v>1</v>
      </c>
      <c r="B7" s="166" t="s">
        <v>2</v>
      </c>
      <c r="C7" s="167" t="s">
        <v>159</v>
      </c>
      <c r="D7" s="166" t="s">
        <v>3</v>
      </c>
      <c r="E7" s="166" t="s">
        <v>22</v>
      </c>
      <c r="F7" s="166" t="s">
        <v>20</v>
      </c>
      <c r="G7" s="164" t="s">
        <v>23</v>
      </c>
      <c r="H7" s="166" t="s">
        <v>19</v>
      </c>
      <c r="I7" s="166" t="s">
        <v>100</v>
      </c>
      <c r="J7" s="166" t="s">
        <v>21</v>
      </c>
      <c r="K7" s="166" t="s">
        <v>97</v>
      </c>
      <c r="L7" s="10">
        <v>1</v>
      </c>
      <c r="M7" s="166" t="s">
        <v>138</v>
      </c>
      <c r="N7" s="164" t="s">
        <v>99</v>
      </c>
      <c r="O7" s="164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6"/>
      <c r="B8" s="166"/>
      <c r="C8" s="167"/>
      <c r="D8" s="166"/>
      <c r="E8" s="166"/>
      <c r="F8" s="166"/>
      <c r="G8" s="164"/>
      <c r="H8" s="166"/>
      <c r="I8" s="166"/>
      <c r="J8" s="166"/>
      <c r="K8" s="166"/>
      <c r="L8" s="164" t="s">
        <v>98</v>
      </c>
      <c r="M8" s="166"/>
      <c r="N8" s="164"/>
      <c r="O8" s="164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6"/>
      <c r="B9" s="166"/>
      <c r="C9" s="167"/>
      <c r="D9" s="166"/>
      <c r="E9" s="166"/>
      <c r="F9" s="166"/>
      <c r="G9" s="164"/>
      <c r="H9" s="166"/>
      <c r="I9" s="166"/>
      <c r="J9" s="166"/>
      <c r="K9" s="166"/>
      <c r="L9" s="169"/>
      <c r="M9" s="166"/>
      <c r="N9" s="164"/>
      <c r="O9" s="164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0" t="s">
        <v>41</v>
      </c>
      <c r="B10" s="171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</row>
    <row r="11" spans="1:32" s="86" customFormat="1" ht="25.5" x14ac:dyDescent="0.2">
      <c r="A11" s="172"/>
      <c r="B11" s="173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1990.5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44" t="s">
        <v>139</v>
      </c>
      <c r="C12" s="133">
        <v>13117</v>
      </c>
      <c r="D12" s="14">
        <f>ИНП2027!U9</f>
        <v>1.6901299999999999</v>
      </c>
      <c r="E12" s="14">
        <f>ИБР2027!AR9</f>
        <v>0.97963999999999996</v>
      </c>
      <c r="F12" s="16">
        <f>ИНП2027!T9</f>
        <v>59076</v>
      </c>
      <c r="G12" s="17">
        <f>F12/E12</f>
        <v>60303.785063901028</v>
      </c>
      <c r="H12" s="20">
        <f>F12/C12</f>
        <v>4.5037737287489517</v>
      </c>
      <c r="I12" s="13">
        <f>D12/E12</f>
        <v>1.7252562165693519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1.7252562165693519</v>
      </c>
      <c r="N12" s="117">
        <f>ROUND((G12+L12),1)</f>
        <v>60303.8</v>
      </c>
      <c r="O12" s="118">
        <f>ROUND(N12/C12,3)</f>
        <v>4.5970000000000004</v>
      </c>
    </row>
    <row r="13" spans="1:32" s="7" customFormat="1" ht="16.5" x14ac:dyDescent="0.25">
      <c r="A13" s="106">
        <v>2</v>
      </c>
      <c r="B13" s="144" t="s">
        <v>140</v>
      </c>
      <c r="C13" s="133">
        <v>5578</v>
      </c>
      <c r="D13" s="14">
        <f>ИНП2027!U10</f>
        <v>0.61606000000000005</v>
      </c>
      <c r="E13" s="14">
        <f>ИБР2027!AR10</f>
        <v>1.49614</v>
      </c>
      <c r="F13" s="16">
        <f>ИНП2027!T10</f>
        <v>9157.14</v>
      </c>
      <c r="G13" s="17">
        <f t="shared" ref="G13:G19" si="2">F13/E13</f>
        <v>6120.5101126899881</v>
      </c>
      <c r="H13" s="20">
        <f t="shared" ref="H13:H19" si="3">F13/C13</f>
        <v>1.6416529221943348</v>
      </c>
      <c r="I13" s="13">
        <f t="shared" ref="I13:I19" si="4">D13/E13</f>
        <v>0.41176627855681958</v>
      </c>
      <c r="J13" s="114">
        <f t="shared" ref="J13:J19" si="5">IF(I13&lt;$J$2,$J$2*($J$2-I13)*E13*C13,0)</f>
        <v>5219.1605081646658</v>
      </c>
      <c r="K13" s="15">
        <f t="shared" si="0"/>
        <v>0.51928927142222203</v>
      </c>
      <c r="L13" s="117">
        <f t="shared" si="1"/>
        <v>1034</v>
      </c>
      <c r="M13" s="13">
        <f t="shared" ref="M13:M19" si="6">I13+L13/(C13*E13*$J$2)</f>
        <v>0.53287324139107439</v>
      </c>
      <c r="N13" s="117">
        <f t="shared" ref="N13:N19" si="7">ROUND((G13+L13),1)</f>
        <v>7154.5</v>
      </c>
      <c r="O13" s="147">
        <f t="shared" ref="O13:O19" si="8">ROUND(N13/C13,3)</f>
        <v>1.2829999999999999</v>
      </c>
    </row>
    <row r="14" spans="1:32" s="7" customFormat="1" ht="16.5" customHeight="1" x14ac:dyDescent="0.25">
      <c r="A14" s="106">
        <v>3</v>
      </c>
      <c r="B14" s="144" t="s">
        <v>141</v>
      </c>
      <c r="C14" s="133">
        <v>2517</v>
      </c>
      <c r="D14" s="14">
        <f>ИНП2027!U11</f>
        <v>0.15007999999999999</v>
      </c>
      <c r="E14" s="14">
        <f>ИБР2027!AR11</f>
        <v>0.81747000000000003</v>
      </c>
      <c r="F14" s="16">
        <f>ИНП2027!T11</f>
        <v>1006.61</v>
      </c>
      <c r="G14" s="17">
        <f t="shared" si="2"/>
        <v>1231.3724051035513</v>
      </c>
      <c r="H14" s="20">
        <f t="shared" si="3"/>
        <v>0.39992451330949541</v>
      </c>
      <c r="I14" s="13">
        <f t="shared" si="4"/>
        <v>0.18359083513768087</v>
      </c>
      <c r="J14" s="114">
        <f t="shared" si="5"/>
        <v>1767.0952271928018</v>
      </c>
      <c r="K14" s="15">
        <f t="shared" si="0"/>
        <v>0.17582015184762437</v>
      </c>
      <c r="L14" s="117">
        <f t="shared" si="1"/>
        <v>350</v>
      </c>
      <c r="M14" s="13">
        <f t="shared" si="6"/>
        <v>0.34986023275606321</v>
      </c>
      <c r="N14" s="117">
        <f t="shared" si="7"/>
        <v>1581.4</v>
      </c>
      <c r="O14" s="118">
        <f t="shared" si="8"/>
        <v>0.628</v>
      </c>
    </row>
    <row r="15" spans="1:32" s="19" customFormat="1" ht="16.5" customHeight="1" x14ac:dyDescent="0.25">
      <c r="A15" s="107">
        <v>4</v>
      </c>
      <c r="B15" s="144" t="s">
        <v>142</v>
      </c>
      <c r="C15" s="133">
        <v>2697</v>
      </c>
      <c r="D15" s="14">
        <f>ИНП2027!U12</f>
        <v>0.38929000000000002</v>
      </c>
      <c r="E15" s="14">
        <f>ИБР2027!AR12</f>
        <v>0.81747000000000003</v>
      </c>
      <c r="F15" s="16">
        <f>ИНП2027!T12</f>
        <v>2797.8</v>
      </c>
      <c r="G15" s="26">
        <f t="shared" si="2"/>
        <v>3422.5109178318471</v>
      </c>
      <c r="H15" s="27">
        <f t="shared" si="3"/>
        <v>1.0373748609566185</v>
      </c>
      <c r="I15" s="28">
        <f t="shared" si="4"/>
        <v>0.47621319436798903</v>
      </c>
      <c r="J15" s="114">
        <f t="shared" si="5"/>
        <v>1233.4408855055833</v>
      </c>
      <c r="K15" s="15">
        <f t="shared" si="0"/>
        <v>0.12272330344594307</v>
      </c>
      <c r="L15" s="117">
        <v>244.5</v>
      </c>
      <c r="M15" s="13">
        <f t="shared" si="6"/>
        <v>0.58461222826325576</v>
      </c>
      <c r="N15" s="117">
        <f t="shared" si="7"/>
        <v>3667</v>
      </c>
      <c r="O15" s="118">
        <f t="shared" si="8"/>
        <v>1.36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44" t="s">
        <v>143</v>
      </c>
      <c r="C16" s="133">
        <v>1838</v>
      </c>
      <c r="D16" s="14">
        <f>ИНП2027!U13</f>
        <v>0.50519999999999998</v>
      </c>
      <c r="E16" s="14">
        <f>ИБР2027!AR13</f>
        <v>0.81747000000000003</v>
      </c>
      <c r="F16" s="16">
        <f>ИНП2027!T13</f>
        <v>2474.4</v>
      </c>
      <c r="G16" s="26">
        <f t="shared" si="2"/>
        <v>3026.9000697273295</v>
      </c>
      <c r="H16" s="27">
        <f t="shared" si="3"/>
        <v>1.3462459194776932</v>
      </c>
      <c r="I16" s="28">
        <f t="shared" si="4"/>
        <v>0.61800433043414438</v>
      </c>
      <c r="J16" s="114">
        <f t="shared" si="5"/>
        <v>622.63231849457725</v>
      </c>
      <c r="K16" s="15">
        <f t="shared" si="0"/>
        <v>6.1949863877376062E-2</v>
      </c>
      <c r="L16" s="117">
        <f t="shared" si="1"/>
        <v>123</v>
      </c>
      <c r="M16" s="13">
        <f t="shared" si="6"/>
        <v>0.69802222111978496</v>
      </c>
      <c r="N16" s="117">
        <f t="shared" si="7"/>
        <v>3149.9</v>
      </c>
      <c r="O16" s="118">
        <f t="shared" si="8"/>
        <v>1.714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44" t="s">
        <v>144</v>
      </c>
      <c r="C17" s="133">
        <v>2829</v>
      </c>
      <c r="D17" s="14">
        <f>ИНП2027!U14</f>
        <v>0.49373</v>
      </c>
      <c r="E17" s="14">
        <f>ИБР2027!AR14</f>
        <v>0.81747000000000003</v>
      </c>
      <c r="F17" s="16">
        <f>ИНП2027!T14</f>
        <v>3721.99</v>
      </c>
      <c r="G17" s="26">
        <f t="shared" si="2"/>
        <v>4553.0600511333741</v>
      </c>
      <c r="H17" s="27">
        <f t="shared" si="3"/>
        <v>1.3156557087310004</v>
      </c>
      <c r="I17" s="28">
        <f t="shared" si="4"/>
        <v>0.60397323449178564</v>
      </c>
      <c r="J17" s="114">
        <f t="shared" si="5"/>
        <v>991.53572543767871</v>
      </c>
      <c r="K17" s="15">
        <f t="shared" si="0"/>
        <v>9.8654537189679301E-2</v>
      </c>
      <c r="L17" s="117">
        <f t="shared" si="1"/>
        <v>196</v>
      </c>
      <c r="M17" s="13">
        <f t="shared" si="6"/>
        <v>0.68681524273889138</v>
      </c>
      <c r="N17" s="117">
        <f t="shared" si="7"/>
        <v>4749.1000000000004</v>
      </c>
      <c r="O17" s="118">
        <f t="shared" si="8"/>
        <v>1.679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44" t="s">
        <v>145</v>
      </c>
      <c r="C18" s="133">
        <v>1435</v>
      </c>
      <c r="D18" s="14">
        <f>ИНП2027!U15</f>
        <v>0.68869999999999998</v>
      </c>
      <c r="E18" s="14">
        <f>ИБР2027!AR15</f>
        <v>0.81747000000000003</v>
      </c>
      <c r="F18" s="16">
        <f>ИНП2027!T15</f>
        <v>2633.52</v>
      </c>
      <c r="G18" s="26">
        <f t="shared" si="2"/>
        <v>3221.5494146574183</v>
      </c>
      <c r="H18" s="27">
        <f t="shared" si="3"/>
        <v>1.8352055749128919</v>
      </c>
      <c r="I18" s="28">
        <f t="shared" si="4"/>
        <v>0.842477399782255</v>
      </c>
      <c r="J18" s="114">
        <f t="shared" si="5"/>
        <v>216.7194612169688</v>
      </c>
      <c r="K18" s="15">
        <f t="shared" si="0"/>
        <v>2.1562872217154957E-2</v>
      </c>
      <c r="L18" s="117">
        <f t="shared" si="1"/>
        <v>43</v>
      </c>
      <c r="M18" s="13">
        <f t="shared" si="6"/>
        <v>0.87830717215385312</v>
      </c>
      <c r="N18" s="117">
        <f t="shared" si="7"/>
        <v>3264.5</v>
      </c>
      <c r="O18" s="118">
        <f t="shared" si="8"/>
        <v>2.2749999999999999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44" t="s">
        <v>146</v>
      </c>
      <c r="C19" s="133">
        <v>2383</v>
      </c>
      <c r="D19" s="14">
        <f>ИНП2027!U16</f>
        <v>0.85897000000000001</v>
      </c>
      <c r="E19" s="14">
        <f>ИБР2027!AR16</f>
        <v>0.81747000000000003</v>
      </c>
      <c r="F19" s="16">
        <f>ИНП2027!T16</f>
        <v>5454.57</v>
      </c>
      <c r="G19" s="26">
        <f t="shared" si="2"/>
        <v>6672.5017431832357</v>
      </c>
      <c r="H19" s="27">
        <f t="shared" si="3"/>
        <v>2.2889509022240873</v>
      </c>
      <c r="I19" s="28">
        <f t="shared" si="4"/>
        <v>1.0507663889806353</v>
      </c>
      <c r="J19" s="114">
        <f t="shared" si="5"/>
        <v>0</v>
      </c>
      <c r="K19" s="15">
        <f t="shared" si="0"/>
        <v>0</v>
      </c>
      <c r="L19" s="117">
        <f t="shared" si="1"/>
        <v>0</v>
      </c>
      <c r="M19" s="13">
        <f t="shared" si="6"/>
        <v>1.0507663889806353</v>
      </c>
      <c r="N19" s="117">
        <f t="shared" si="7"/>
        <v>6672.5</v>
      </c>
      <c r="O19" s="118">
        <f t="shared" si="8"/>
        <v>2.8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8" t="s">
        <v>0</v>
      </c>
      <c r="B20" s="168"/>
      <c r="C20" s="155">
        <f>SUM(C12:C19)</f>
        <v>32394</v>
      </c>
      <c r="D20" s="116">
        <f>ИНП2027!U20</f>
        <v>1</v>
      </c>
      <c r="E20" s="116">
        <f>ИБР2027!AR20</f>
        <v>1</v>
      </c>
      <c r="F20" s="22">
        <f>SUM(F12:F19)</f>
        <v>86322.03</v>
      </c>
      <c r="G20" s="22">
        <f>SUM(G12:G19)</f>
        <v>88552.189778227781</v>
      </c>
      <c r="H20" s="24">
        <f>AVERAGE(H12:H19)</f>
        <v>1.7960980163193843</v>
      </c>
      <c r="I20" s="23">
        <f>AVERAGE(I12:I19)</f>
        <v>0.73900598479008273</v>
      </c>
      <c r="J20" s="22">
        <f>SUM(J12:J19)</f>
        <v>10050.584126012278</v>
      </c>
      <c r="K20" s="115">
        <f>SUM(K12:K19)</f>
        <v>0.99999999999999978</v>
      </c>
      <c r="L20" s="22">
        <f>SUM(L12:L19)</f>
        <v>1990.5</v>
      </c>
      <c r="M20" s="23">
        <f>AVERAGE(M12:M19)</f>
        <v>0.81331411799661391</v>
      </c>
      <c r="N20" s="22">
        <f>SUM(N12:N19)</f>
        <v>90542.7</v>
      </c>
      <c r="O20" s="23">
        <f>AVERAGE(O12:O19)</f>
        <v>2.0420000000000003</v>
      </c>
    </row>
    <row r="21" spans="1:32" x14ac:dyDescent="0.2">
      <c r="A21" s="7"/>
      <c r="B21" s="7"/>
      <c r="C21" s="156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N35" sqref="N35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6" t="s">
        <v>1</v>
      </c>
      <c r="B4" s="166" t="s">
        <v>43</v>
      </c>
      <c r="C4" s="167" t="s">
        <v>157</v>
      </c>
      <c r="D4" s="175" t="s">
        <v>6</v>
      </c>
      <c r="E4" s="175"/>
      <c r="F4" s="175"/>
      <c r="G4" s="175"/>
      <c r="H4" s="175" t="s">
        <v>46</v>
      </c>
      <c r="I4" s="175"/>
      <c r="J4" s="175"/>
      <c r="K4" s="175"/>
      <c r="L4" s="175" t="s">
        <v>16</v>
      </c>
      <c r="M4" s="175"/>
      <c r="N4" s="175"/>
      <c r="O4" s="175"/>
      <c r="P4" s="175" t="s">
        <v>50</v>
      </c>
      <c r="Q4" s="175"/>
      <c r="R4" s="175"/>
      <c r="S4" s="175"/>
      <c r="T4" s="175" t="s">
        <v>14</v>
      </c>
      <c r="U4" s="175" t="s">
        <v>11</v>
      </c>
    </row>
    <row r="5" spans="1:23" ht="13.15" customHeight="1" x14ac:dyDescent="0.2">
      <c r="A5" s="166"/>
      <c r="B5" s="166"/>
      <c r="C5" s="167"/>
      <c r="D5" s="174" t="s">
        <v>33</v>
      </c>
      <c r="E5" s="174" t="s">
        <v>158</v>
      </c>
      <c r="F5" s="174" t="s">
        <v>44</v>
      </c>
      <c r="G5" s="175" t="s">
        <v>15</v>
      </c>
      <c r="H5" s="174" t="s">
        <v>47</v>
      </c>
      <c r="I5" s="166" t="s">
        <v>52</v>
      </c>
      <c r="J5" s="174" t="s">
        <v>44</v>
      </c>
      <c r="K5" s="175" t="s">
        <v>15</v>
      </c>
      <c r="L5" s="174" t="s">
        <v>48</v>
      </c>
      <c r="M5" s="174" t="s">
        <v>35</v>
      </c>
      <c r="N5" s="174" t="s">
        <v>49</v>
      </c>
      <c r="O5" s="175" t="s">
        <v>15</v>
      </c>
      <c r="P5" s="179" t="s">
        <v>47</v>
      </c>
      <c r="Q5" s="166" t="s">
        <v>51</v>
      </c>
      <c r="R5" s="174" t="s">
        <v>49</v>
      </c>
      <c r="S5" s="175" t="s">
        <v>15</v>
      </c>
      <c r="T5" s="175"/>
      <c r="U5" s="175"/>
    </row>
    <row r="6" spans="1:23" ht="84" customHeight="1" x14ac:dyDescent="0.2">
      <c r="A6" s="166"/>
      <c r="B6" s="166"/>
      <c r="C6" s="167"/>
      <c r="D6" s="174"/>
      <c r="E6" s="174"/>
      <c r="F6" s="174"/>
      <c r="G6" s="175"/>
      <c r="H6" s="174"/>
      <c r="I6" s="166"/>
      <c r="J6" s="174"/>
      <c r="K6" s="175"/>
      <c r="L6" s="174"/>
      <c r="M6" s="174"/>
      <c r="N6" s="174"/>
      <c r="O6" s="175"/>
      <c r="P6" s="179"/>
      <c r="Q6" s="166"/>
      <c r="R6" s="174"/>
      <c r="S6" s="175"/>
      <c r="T6" s="175"/>
      <c r="U6" s="175"/>
    </row>
    <row r="7" spans="1:23" s="25" customFormat="1" ht="28.5" customHeight="1" x14ac:dyDescent="0.2">
      <c r="A7" s="178" t="s">
        <v>41</v>
      </c>
      <c r="B7" s="178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77"/>
      <c r="B8" s="177"/>
      <c r="C8" s="128" t="s">
        <v>40</v>
      </c>
      <c r="D8" s="40"/>
      <c r="E8" s="128"/>
      <c r="F8" s="128" t="s">
        <v>34</v>
      </c>
      <c r="G8" s="40"/>
      <c r="H8" s="40"/>
      <c r="I8" s="40"/>
      <c r="J8" s="128" t="s">
        <v>34</v>
      </c>
      <c r="K8" s="29"/>
      <c r="L8" s="40"/>
      <c r="M8" s="128" t="s">
        <v>34</v>
      </c>
      <c r="N8" s="128" t="s">
        <v>34</v>
      </c>
      <c r="O8" s="40"/>
      <c r="P8" s="40"/>
      <c r="Q8" s="40"/>
      <c r="R8" s="128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44" t="s">
        <v>139</v>
      </c>
      <c r="C9" s="133">
        <v>13117</v>
      </c>
      <c r="D9" s="32">
        <v>2911087</v>
      </c>
      <c r="E9" s="34">
        <v>0.12659999999999999</v>
      </c>
      <c r="F9" s="33">
        <v>0.1</v>
      </c>
      <c r="G9" s="162">
        <f>ROUND(D9*F9*E9,0)</f>
        <v>36854</v>
      </c>
      <c r="H9" s="41">
        <v>13408</v>
      </c>
      <c r="I9" s="41">
        <v>0</v>
      </c>
      <c r="J9" s="33">
        <v>1</v>
      </c>
      <c r="K9" s="162">
        <f>ROUND((H9+I9)*J9,0)</f>
        <v>13408</v>
      </c>
      <c r="L9" s="41">
        <v>11300</v>
      </c>
      <c r="M9" s="33">
        <v>0.06</v>
      </c>
      <c r="N9" s="33">
        <v>0.5</v>
      </c>
      <c r="O9" s="162">
        <f>ROUND(L9*M9*N9,0)</f>
        <v>339</v>
      </c>
      <c r="P9" s="32">
        <v>8025</v>
      </c>
      <c r="Q9" s="163">
        <v>449.5</v>
      </c>
      <c r="R9" s="33">
        <v>1</v>
      </c>
      <c r="S9" s="35">
        <f>ROUND((P9+Q9)*R9,0)</f>
        <v>8475</v>
      </c>
      <c r="T9" s="35">
        <f>G9+K9+O9+S9</f>
        <v>59076</v>
      </c>
      <c r="U9" s="36">
        <f t="shared" ref="U9:U16" si="0">ROUND((T9/C9)/($T$20/$C$20),5)</f>
        <v>1.6901299999999999</v>
      </c>
      <c r="V9" s="37"/>
      <c r="W9" s="38"/>
    </row>
    <row r="10" spans="1:23" s="25" customFormat="1" ht="15.75" x14ac:dyDescent="0.25">
      <c r="A10" s="31" t="s">
        <v>24</v>
      </c>
      <c r="B10" s="144" t="s">
        <v>140</v>
      </c>
      <c r="C10" s="133">
        <v>5578</v>
      </c>
      <c r="D10" s="32">
        <v>421870</v>
      </c>
      <c r="E10" s="34">
        <v>0.1537</v>
      </c>
      <c r="F10" s="33">
        <v>0.1</v>
      </c>
      <c r="G10" s="162">
        <f t="shared" ref="G10:G19" si="1">ROUND(D10*F10*E10,2)</f>
        <v>6484.14</v>
      </c>
      <c r="H10" s="41">
        <v>1262</v>
      </c>
      <c r="I10" s="41">
        <v>0</v>
      </c>
      <c r="J10" s="33">
        <v>1</v>
      </c>
      <c r="K10" s="162">
        <f t="shared" ref="K10:K19" si="2">ROUND((H10+I10)*J10,0)</f>
        <v>1262</v>
      </c>
      <c r="L10" s="41">
        <v>0</v>
      </c>
      <c r="M10" s="33">
        <v>0.06</v>
      </c>
      <c r="N10" s="33">
        <v>0.5</v>
      </c>
      <c r="O10" s="162">
        <f t="shared" ref="O10:O19" si="3">ROUND(L10*M10*N10,0)</f>
        <v>0</v>
      </c>
      <c r="P10" s="32">
        <v>1139</v>
      </c>
      <c r="Q10" s="163">
        <v>272.3</v>
      </c>
      <c r="R10" s="33">
        <v>1</v>
      </c>
      <c r="S10" s="35">
        <f t="shared" ref="S10:S19" si="4">ROUND((P10+Q10)*R10,0)</f>
        <v>1411</v>
      </c>
      <c r="T10" s="35">
        <f t="shared" ref="T10:T19" si="5">G10+K10+O10+S10</f>
        <v>9157.14</v>
      </c>
      <c r="U10" s="36">
        <f t="shared" si="0"/>
        <v>0.61606000000000005</v>
      </c>
      <c r="V10" s="37"/>
      <c r="W10" s="38"/>
    </row>
    <row r="11" spans="1:23" s="25" customFormat="1" ht="15.75" x14ac:dyDescent="0.25">
      <c r="A11" s="31" t="s">
        <v>27</v>
      </c>
      <c r="B11" s="144" t="s">
        <v>141</v>
      </c>
      <c r="C11" s="133">
        <v>2517</v>
      </c>
      <c r="D11" s="32">
        <v>31830</v>
      </c>
      <c r="E11" s="34">
        <v>0.13919999999999999</v>
      </c>
      <c r="F11" s="33">
        <v>0.02</v>
      </c>
      <c r="G11" s="162">
        <f t="shared" si="1"/>
        <v>88.61</v>
      </c>
      <c r="H11" s="41">
        <v>133</v>
      </c>
      <c r="I11" s="41">
        <v>0</v>
      </c>
      <c r="J11" s="33">
        <v>1</v>
      </c>
      <c r="K11" s="162">
        <f t="shared" si="2"/>
        <v>133</v>
      </c>
      <c r="L11" s="41">
        <v>2833</v>
      </c>
      <c r="M11" s="33">
        <v>0.06</v>
      </c>
      <c r="N11" s="33">
        <v>0.3</v>
      </c>
      <c r="O11" s="162">
        <f t="shared" si="3"/>
        <v>51</v>
      </c>
      <c r="P11" s="32">
        <v>734</v>
      </c>
      <c r="Q11" s="163">
        <v>0</v>
      </c>
      <c r="R11" s="33">
        <v>1</v>
      </c>
      <c r="S11" s="35">
        <f t="shared" si="4"/>
        <v>734</v>
      </c>
      <c r="T11" s="35">
        <f t="shared" si="5"/>
        <v>1006.61</v>
      </c>
      <c r="U11" s="36">
        <f t="shared" si="0"/>
        <v>0.15007999999999999</v>
      </c>
      <c r="V11" s="37"/>
      <c r="W11" s="38"/>
    </row>
    <row r="12" spans="1:23" s="25" customFormat="1" ht="15.75" x14ac:dyDescent="0.25">
      <c r="A12" s="31" t="s">
        <v>25</v>
      </c>
      <c r="B12" s="144" t="s">
        <v>142</v>
      </c>
      <c r="C12" s="133">
        <v>2697</v>
      </c>
      <c r="D12" s="32">
        <v>100070</v>
      </c>
      <c r="E12" s="34">
        <v>0.14430000000000001</v>
      </c>
      <c r="F12" s="33">
        <v>0.02</v>
      </c>
      <c r="G12" s="162">
        <f t="shared" si="1"/>
        <v>288.8</v>
      </c>
      <c r="H12" s="41">
        <v>283</v>
      </c>
      <c r="I12" s="41">
        <v>0</v>
      </c>
      <c r="J12" s="33">
        <v>1</v>
      </c>
      <c r="K12" s="162">
        <f t="shared" si="2"/>
        <v>283</v>
      </c>
      <c r="L12" s="41">
        <v>4617</v>
      </c>
      <c r="M12" s="33">
        <v>0.06</v>
      </c>
      <c r="N12" s="33">
        <v>0.3</v>
      </c>
      <c r="O12" s="162">
        <f t="shared" si="3"/>
        <v>83</v>
      </c>
      <c r="P12" s="32">
        <v>1638</v>
      </c>
      <c r="Q12" s="163">
        <v>505.4</v>
      </c>
      <c r="R12" s="33">
        <v>1</v>
      </c>
      <c r="S12" s="35">
        <f t="shared" si="4"/>
        <v>2143</v>
      </c>
      <c r="T12" s="35">
        <f t="shared" si="5"/>
        <v>2797.8</v>
      </c>
      <c r="U12" s="36">
        <f t="shared" si="0"/>
        <v>0.38929000000000002</v>
      </c>
      <c r="V12" s="37"/>
      <c r="W12" s="38"/>
    </row>
    <row r="13" spans="1:23" s="25" customFormat="1" ht="15.75" x14ac:dyDescent="0.25">
      <c r="A13" s="31" t="s">
        <v>29</v>
      </c>
      <c r="B13" s="144" t="s">
        <v>143</v>
      </c>
      <c r="C13" s="133">
        <v>1838</v>
      </c>
      <c r="D13" s="32">
        <v>105110</v>
      </c>
      <c r="E13" s="34">
        <v>0.14480000000000001</v>
      </c>
      <c r="F13" s="33">
        <v>0.02</v>
      </c>
      <c r="G13" s="162">
        <f t="shared" si="1"/>
        <v>304.39999999999998</v>
      </c>
      <c r="H13" s="41">
        <v>117</v>
      </c>
      <c r="I13" s="41">
        <v>0</v>
      </c>
      <c r="J13" s="33">
        <v>1</v>
      </c>
      <c r="K13" s="162">
        <f t="shared" si="2"/>
        <v>117</v>
      </c>
      <c r="L13" s="41">
        <v>550</v>
      </c>
      <c r="M13" s="33">
        <v>0.06</v>
      </c>
      <c r="N13" s="33">
        <v>0.3</v>
      </c>
      <c r="O13" s="162">
        <f t="shared" si="3"/>
        <v>10</v>
      </c>
      <c r="P13" s="32">
        <v>1854</v>
      </c>
      <c r="Q13" s="163">
        <v>189.3</v>
      </c>
      <c r="R13" s="33">
        <v>1</v>
      </c>
      <c r="S13" s="35">
        <f t="shared" si="4"/>
        <v>2043</v>
      </c>
      <c r="T13" s="35">
        <f t="shared" si="5"/>
        <v>2474.4</v>
      </c>
      <c r="U13" s="36">
        <f t="shared" si="0"/>
        <v>0.50519999999999998</v>
      </c>
      <c r="V13" s="37"/>
      <c r="W13" s="38"/>
    </row>
    <row r="14" spans="1:23" s="25" customFormat="1" ht="15.75" x14ac:dyDescent="0.25">
      <c r="A14" s="31" t="s">
        <v>30</v>
      </c>
      <c r="B14" s="144" t="s">
        <v>144</v>
      </c>
      <c r="C14" s="133">
        <v>2829</v>
      </c>
      <c r="D14" s="32">
        <v>660610</v>
      </c>
      <c r="E14" s="34">
        <v>0.1404</v>
      </c>
      <c r="F14" s="33">
        <v>0.02</v>
      </c>
      <c r="G14" s="162">
        <f t="shared" si="1"/>
        <v>1854.99</v>
      </c>
      <c r="H14" s="41">
        <v>226</v>
      </c>
      <c r="I14" s="41">
        <v>0</v>
      </c>
      <c r="J14" s="33">
        <v>1</v>
      </c>
      <c r="K14" s="162">
        <f t="shared" si="2"/>
        <v>226</v>
      </c>
      <c r="L14" s="41">
        <v>3050</v>
      </c>
      <c r="M14" s="33">
        <v>0.06</v>
      </c>
      <c r="N14" s="33">
        <v>0.3</v>
      </c>
      <c r="O14" s="162">
        <f t="shared" si="3"/>
        <v>55</v>
      </c>
      <c r="P14" s="32">
        <v>1377</v>
      </c>
      <c r="Q14" s="163">
        <v>208.6</v>
      </c>
      <c r="R14" s="33">
        <v>1</v>
      </c>
      <c r="S14" s="35">
        <f t="shared" si="4"/>
        <v>1586</v>
      </c>
      <c r="T14" s="35">
        <f t="shared" si="5"/>
        <v>3721.99</v>
      </c>
      <c r="U14" s="36">
        <f t="shared" si="0"/>
        <v>0.49373</v>
      </c>
      <c r="V14" s="37"/>
      <c r="W14" s="38"/>
    </row>
    <row r="15" spans="1:23" s="25" customFormat="1" ht="15.75" x14ac:dyDescent="0.25">
      <c r="A15" s="31" t="s">
        <v>26</v>
      </c>
      <c r="B15" s="144" t="s">
        <v>145</v>
      </c>
      <c r="C15" s="133">
        <v>1435</v>
      </c>
      <c r="D15" s="32">
        <v>98418</v>
      </c>
      <c r="E15" s="34">
        <v>0.1542</v>
      </c>
      <c r="F15" s="33">
        <v>0.02</v>
      </c>
      <c r="G15" s="162">
        <f t="shared" si="1"/>
        <v>303.52</v>
      </c>
      <c r="H15" s="41">
        <v>52</v>
      </c>
      <c r="I15" s="41">
        <v>0</v>
      </c>
      <c r="J15" s="33">
        <v>1</v>
      </c>
      <c r="K15" s="162">
        <f t="shared" si="2"/>
        <v>52</v>
      </c>
      <c r="L15" s="41">
        <v>0</v>
      </c>
      <c r="M15" s="33">
        <v>0.06</v>
      </c>
      <c r="N15" s="33">
        <v>0.3</v>
      </c>
      <c r="O15" s="162">
        <f t="shared" si="3"/>
        <v>0</v>
      </c>
      <c r="P15" s="32">
        <v>2041</v>
      </c>
      <c r="Q15" s="163">
        <v>236.9</v>
      </c>
      <c r="R15" s="33">
        <v>1</v>
      </c>
      <c r="S15" s="35">
        <f t="shared" si="4"/>
        <v>2278</v>
      </c>
      <c r="T15" s="35">
        <f t="shared" si="5"/>
        <v>2633.52</v>
      </c>
      <c r="U15" s="36">
        <f t="shared" si="0"/>
        <v>0.68869999999999998</v>
      </c>
      <c r="V15" s="37"/>
      <c r="W15" s="38"/>
    </row>
    <row r="16" spans="1:23" s="25" customFormat="1" ht="15.75" x14ac:dyDescent="0.25">
      <c r="A16" s="31" t="s">
        <v>31</v>
      </c>
      <c r="B16" s="144" t="s">
        <v>146</v>
      </c>
      <c r="C16" s="133">
        <v>2383</v>
      </c>
      <c r="D16" s="32">
        <v>366005</v>
      </c>
      <c r="E16" s="34">
        <v>0.13300000000000001</v>
      </c>
      <c r="F16" s="33">
        <v>0.02</v>
      </c>
      <c r="G16" s="162">
        <f t="shared" si="1"/>
        <v>973.57</v>
      </c>
      <c r="H16" s="41">
        <v>736</v>
      </c>
      <c r="I16" s="41">
        <v>0</v>
      </c>
      <c r="J16" s="33">
        <v>1</v>
      </c>
      <c r="K16" s="162">
        <f t="shared" si="2"/>
        <v>736</v>
      </c>
      <c r="L16" s="41">
        <v>450</v>
      </c>
      <c r="M16" s="33">
        <v>0.06</v>
      </c>
      <c r="N16" s="33">
        <v>0.3</v>
      </c>
      <c r="O16" s="162">
        <f t="shared" si="3"/>
        <v>8</v>
      </c>
      <c r="P16" s="32">
        <v>3293</v>
      </c>
      <c r="Q16" s="163">
        <v>443.6</v>
      </c>
      <c r="R16" s="33">
        <v>1</v>
      </c>
      <c r="S16" s="35">
        <f t="shared" si="4"/>
        <v>3737</v>
      </c>
      <c r="T16" s="35">
        <f t="shared" si="5"/>
        <v>5454.57</v>
      </c>
      <c r="U16" s="36">
        <f t="shared" si="0"/>
        <v>0.85897000000000001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48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6" t="s">
        <v>0</v>
      </c>
      <c r="B20" s="176"/>
      <c r="C20" s="157">
        <f>SUM(C9:C19)</f>
        <v>32394</v>
      </c>
      <c r="D20" s="154">
        <f>SUM(D9:D19)</f>
        <v>4695000</v>
      </c>
      <c r="E20" s="137" t="s">
        <v>7</v>
      </c>
      <c r="F20" s="137" t="s">
        <v>7</v>
      </c>
      <c r="G20" s="154">
        <f>SUM(G9:G19)</f>
        <v>47152.03</v>
      </c>
      <c r="H20" s="154">
        <f>SUM(H9:H19)</f>
        <v>16217</v>
      </c>
      <c r="I20" s="136">
        <f>SUM(I9:I19)</f>
        <v>0</v>
      </c>
      <c r="J20" s="137" t="s">
        <v>7</v>
      </c>
      <c r="K20" s="154">
        <f>SUM(K9:K19)</f>
        <v>16217</v>
      </c>
      <c r="L20" s="154">
        <f>SUM(L9:L19)</f>
        <v>22800</v>
      </c>
      <c r="M20" s="137" t="s">
        <v>7</v>
      </c>
      <c r="N20" s="137" t="s">
        <v>7</v>
      </c>
      <c r="O20" s="136">
        <f>SUM(O9:O19)</f>
        <v>546</v>
      </c>
      <c r="P20" s="154">
        <f>SUM(P9:P19)</f>
        <v>20101</v>
      </c>
      <c r="Q20" s="161">
        <f>SUM(Q9:Q19)</f>
        <v>2305.6</v>
      </c>
      <c r="R20" s="137" t="s">
        <v>7</v>
      </c>
      <c r="S20" s="154">
        <f>SUM(S9:S19)</f>
        <v>22407</v>
      </c>
      <c r="T20" s="154">
        <f>SUM(T9:T19)</f>
        <v>86322.03</v>
      </c>
      <c r="U20" s="14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D1" activePane="topRight" state="frozenSplit"/>
      <selection activeCell="A4" sqref="A4"/>
      <selection pane="topRight" activeCell="L24" sqref="L2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42"/>
      <c r="Y1" s="42"/>
      <c r="Z1" s="42"/>
      <c r="AA1" s="43"/>
    </row>
    <row r="2" spans="1:46" ht="18.75" x14ac:dyDescent="0.3">
      <c r="B2" s="44"/>
      <c r="C2" s="8" t="s">
        <v>161</v>
      </c>
      <c r="D2" s="45"/>
      <c r="E2" s="45"/>
      <c r="F2" s="45"/>
      <c r="G2" s="45"/>
      <c r="H2" s="45"/>
      <c r="I2" s="45"/>
      <c r="J2" s="45"/>
      <c r="K2" s="45"/>
      <c r="L2" s="45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0">
        <v>1</v>
      </c>
      <c r="F3" s="46"/>
      <c r="G3" s="46"/>
      <c r="H3" s="46"/>
      <c r="I3" s="120">
        <f>E3+1</f>
        <v>2</v>
      </c>
      <c r="J3" s="45"/>
      <c r="K3" s="45"/>
      <c r="L3" s="120">
        <f>I3+1</f>
        <v>3</v>
      </c>
      <c r="M3" s="151"/>
      <c r="N3" s="152">
        <f>L3+1</f>
        <v>4</v>
      </c>
      <c r="O3" s="151"/>
      <c r="P3" s="152">
        <f>N3+1</f>
        <v>5</v>
      </c>
      <c r="Q3" s="151"/>
      <c r="R3" s="152">
        <f>P3+1</f>
        <v>6</v>
      </c>
      <c r="S3" s="151"/>
      <c r="T3" s="152">
        <f>R3+1</f>
        <v>7</v>
      </c>
      <c r="U3" s="151"/>
      <c r="V3" s="152">
        <f>T3+1</f>
        <v>8</v>
      </c>
      <c r="W3" s="151"/>
      <c r="X3" s="120">
        <f>V3+1</f>
        <v>9</v>
      </c>
      <c r="Y3" s="46"/>
      <c r="Z3" s="120">
        <f>X3+1</f>
        <v>10</v>
      </c>
      <c r="AA3" s="46"/>
      <c r="AB3" s="120">
        <f>Z3+1</f>
        <v>11</v>
      </c>
      <c r="AC3" s="46"/>
      <c r="AD3" s="120">
        <f>AB3+1</f>
        <v>12</v>
      </c>
      <c r="AE3" s="120">
        <f>AD3+1</f>
        <v>13</v>
      </c>
      <c r="AF3" s="120">
        <f>AE3+1</f>
        <v>14</v>
      </c>
      <c r="AG3" s="46"/>
      <c r="AH3" s="46"/>
      <c r="AI3" s="120">
        <f>AF3+1</f>
        <v>15</v>
      </c>
      <c r="AJ3" s="46"/>
      <c r="AK3" s="46"/>
      <c r="AL3" s="120">
        <f>AI3+1</f>
        <v>16</v>
      </c>
      <c r="AM3" s="47"/>
      <c r="AN3" s="47"/>
      <c r="AO3" s="120">
        <f>AL3+1</f>
        <v>17</v>
      </c>
    </row>
    <row r="4" spans="1:46" ht="13.15" customHeight="1" x14ac:dyDescent="0.2">
      <c r="A4" s="166" t="s">
        <v>1</v>
      </c>
      <c r="B4" s="166" t="s">
        <v>2</v>
      </c>
      <c r="C4" s="180" t="s">
        <v>162</v>
      </c>
      <c r="D4" s="167" t="s">
        <v>135</v>
      </c>
      <c r="E4" s="180" t="s">
        <v>102</v>
      </c>
      <c r="F4" s="167" t="s">
        <v>103</v>
      </c>
      <c r="G4" s="167" t="s">
        <v>104</v>
      </c>
      <c r="H4" s="184" t="s">
        <v>135</v>
      </c>
      <c r="I4" s="180" t="s">
        <v>153</v>
      </c>
      <c r="J4" s="167" t="s">
        <v>105</v>
      </c>
      <c r="K4" s="167" t="s">
        <v>135</v>
      </c>
      <c r="L4" s="180" t="s">
        <v>149</v>
      </c>
      <c r="M4" s="167" t="s">
        <v>135</v>
      </c>
      <c r="N4" s="180" t="s">
        <v>147</v>
      </c>
      <c r="O4" s="167" t="s">
        <v>135</v>
      </c>
      <c r="P4" s="181" t="s">
        <v>152</v>
      </c>
      <c r="Q4" s="184" t="s">
        <v>135</v>
      </c>
      <c r="R4" s="181" t="s">
        <v>106</v>
      </c>
      <c r="S4" s="167" t="s">
        <v>135</v>
      </c>
      <c r="T4" s="180" t="s">
        <v>148</v>
      </c>
      <c r="U4" s="167" t="s">
        <v>135</v>
      </c>
      <c r="V4" s="180" t="s">
        <v>62</v>
      </c>
      <c r="W4" s="167" t="s">
        <v>135</v>
      </c>
      <c r="X4" s="180" t="s">
        <v>107</v>
      </c>
      <c r="Y4" s="167" t="s">
        <v>135</v>
      </c>
      <c r="Z4" s="180" t="s">
        <v>108</v>
      </c>
      <c r="AA4" s="167" t="s">
        <v>135</v>
      </c>
      <c r="AB4" s="180" t="s">
        <v>109</v>
      </c>
      <c r="AC4" s="167" t="s">
        <v>135</v>
      </c>
      <c r="AD4" s="180" t="s">
        <v>151</v>
      </c>
      <c r="AE4" s="180" t="s">
        <v>110</v>
      </c>
      <c r="AF4" s="180" t="s">
        <v>111</v>
      </c>
      <c r="AG4" s="167" t="s">
        <v>113</v>
      </c>
      <c r="AH4" s="167" t="s">
        <v>135</v>
      </c>
      <c r="AI4" s="180" t="s">
        <v>112</v>
      </c>
      <c r="AJ4" s="167" t="s">
        <v>116</v>
      </c>
      <c r="AK4" s="167" t="s">
        <v>63</v>
      </c>
      <c r="AL4" s="180" t="s">
        <v>114</v>
      </c>
      <c r="AM4" s="167" t="s">
        <v>115</v>
      </c>
      <c r="AN4" s="167" t="s">
        <v>135</v>
      </c>
      <c r="AO4" s="180" t="s">
        <v>155</v>
      </c>
      <c r="AP4" s="180" t="s">
        <v>64</v>
      </c>
      <c r="AQ4" s="180" t="s">
        <v>10</v>
      </c>
      <c r="AR4" s="180" t="s">
        <v>36</v>
      </c>
    </row>
    <row r="5" spans="1:46" ht="13.15" customHeight="1" x14ac:dyDescent="0.2">
      <c r="A5" s="166"/>
      <c r="B5" s="187"/>
      <c r="C5" s="180"/>
      <c r="D5" s="167"/>
      <c r="E5" s="180"/>
      <c r="F5" s="167"/>
      <c r="G5" s="167"/>
      <c r="H5" s="185"/>
      <c r="I5" s="180"/>
      <c r="J5" s="167"/>
      <c r="K5" s="167"/>
      <c r="L5" s="180"/>
      <c r="M5" s="167"/>
      <c r="N5" s="180"/>
      <c r="O5" s="167"/>
      <c r="P5" s="182"/>
      <c r="Q5" s="185"/>
      <c r="R5" s="182"/>
      <c r="S5" s="167"/>
      <c r="T5" s="180"/>
      <c r="U5" s="167"/>
      <c r="V5" s="180"/>
      <c r="W5" s="167"/>
      <c r="X5" s="180"/>
      <c r="Y5" s="167"/>
      <c r="Z5" s="180"/>
      <c r="AA5" s="167"/>
      <c r="AB5" s="180"/>
      <c r="AC5" s="167"/>
      <c r="AD5" s="180"/>
      <c r="AE5" s="180"/>
      <c r="AF5" s="180"/>
      <c r="AG5" s="167"/>
      <c r="AH5" s="167"/>
      <c r="AI5" s="180"/>
      <c r="AJ5" s="167"/>
      <c r="AK5" s="167"/>
      <c r="AL5" s="180"/>
      <c r="AM5" s="167"/>
      <c r="AN5" s="167"/>
      <c r="AO5" s="180"/>
      <c r="AP5" s="180"/>
      <c r="AQ5" s="180"/>
      <c r="AR5" s="180"/>
    </row>
    <row r="6" spans="1:46" ht="152.25" customHeight="1" x14ac:dyDescent="0.2">
      <c r="A6" s="166"/>
      <c r="B6" s="166"/>
      <c r="C6" s="180"/>
      <c r="D6" s="167"/>
      <c r="E6" s="180"/>
      <c r="F6" s="167"/>
      <c r="G6" s="167"/>
      <c r="H6" s="186"/>
      <c r="I6" s="180"/>
      <c r="J6" s="167"/>
      <c r="K6" s="167"/>
      <c r="L6" s="180"/>
      <c r="M6" s="167"/>
      <c r="N6" s="180"/>
      <c r="O6" s="167"/>
      <c r="P6" s="183"/>
      <c r="Q6" s="186"/>
      <c r="R6" s="183"/>
      <c r="S6" s="167"/>
      <c r="T6" s="180"/>
      <c r="U6" s="167"/>
      <c r="V6" s="180"/>
      <c r="W6" s="167"/>
      <c r="X6" s="180"/>
      <c r="Y6" s="167"/>
      <c r="Z6" s="180"/>
      <c r="AA6" s="167"/>
      <c r="AB6" s="180"/>
      <c r="AC6" s="167"/>
      <c r="AD6" s="180"/>
      <c r="AE6" s="180"/>
      <c r="AF6" s="180"/>
      <c r="AG6" s="167"/>
      <c r="AH6" s="167"/>
      <c r="AI6" s="180"/>
      <c r="AJ6" s="167"/>
      <c r="AK6" s="167"/>
      <c r="AL6" s="180"/>
      <c r="AM6" s="167"/>
      <c r="AN6" s="167"/>
      <c r="AO6" s="180"/>
      <c r="AP6" s="180"/>
      <c r="AQ6" s="180"/>
      <c r="AR6" s="180"/>
      <c r="AT6" s="7"/>
    </row>
    <row r="7" spans="1:46" x14ac:dyDescent="0.2">
      <c r="A7" s="189" t="s">
        <v>65</v>
      </c>
      <c r="B7" s="190"/>
      <c r="C7" s="143">
        <v>1</v>
      </c>
      <c r="D7" s="143">
        <v>2</v>
      </c>
      <c r="E7" s="143" t="s">
        <v>117</v>
      </c>
      <c r="F7" s="143" t="s">
        <v>118</v>
      </c>
      <c r="G7" s="126" t="s">
        <v>119</v>
      </c>
      <c r="H7" s="143">
        <v>6</v>
      </c>
      <c r="I7" s="143" t="s">
        <v>136</v>
      </c>
      <c r="J7" s="143">
        <v>8</v>
      </c>
      <c r="K7" s="143">
        <v>9</v>
      </c>
      <c r="L7" s="143" t="s">
        <v>150</v>
      </c>
      <c r="M7" s="143">
        <v>11</v>
      </c>
      <c r="N7" s="143" t="s">
        <v>120</v>
      </c>
      <c r="O7" s="143">
        <v>13</v>
      </c>
      <c r="P7" s="143" t="s">
        <v>121</v>
      </c>
      <c r="Q7" s="143">
        <v>15</v>
      </c>
      <c r="R7" s="143" t="s">
        <v>122</v>
      </c>
      <c r="S7" s="143">
        <v>17</v>
      </c>
      <c r="T7" s="143" t="s">
        <v>123</v>
      </c>
      <c r="U7" s="143">
        <v>19</v>
      </c>
      <c r="V7" s="143" t="s">
        <v>124</v>
      </c>
      <c r="W7" s="143">
        <v>21</v>
      </c>
      <c r="X7" s="143" t="s">
        <v>125</v>
      </c>
      <c r="Y7" s="143">
        <v>23</v>
      </c>
      <c r="Z7" s="143" t="s">
        <v>126</v>
      </c>
      <c r="AA7" s="143">
        <v>25</v>
      </c>
      <c r="AB7" s="143" t="s">
        <v>127</v>
      </c>
      <c r="AC7" s="143">
        <v>27</v>
      </c>
      <c r="AD7" s="143" t="s">
        <v>128</v>
      </c>
      <c r="AE7" s="143">
        <v>29</v>
      </c>
      <c r="AF7" s="143">
        <v>30</v>
      </c>
      <c r="AG7" s="143">
        <v>31</v>
      </c>
      <c r="AH7" s="143">
        <v>32</v>
      </c>
      <c r="AI7" s="143" t="s">
        <v>129</v>
      </c>
      <c r="AJ7" s="143">
        <v>34</v>
      </c>
      <c r="AK7" s="143">
        <v>35</v>
      </c>
      <c r="AL7" s="143" t="s">
        <v>130</v>
      </c>
      <c r="AM7" s="143">
        <v>37</v>
      </c>
      <c r="AN7" s="143">
        <v>38</v>
      </c>
      <c r="AO7" s="143" t="s">
        <v>131</v>
      </c>
      <c r="AP7" s="143" t="s">
        <v>132</v>
      </c>
      <c r="AQ7" s="143" t="s">
        <v>133</v>
      </c>
      <c r="AR7" s="127" t="s">
        <v>134</v>
      </c>
    </row>
    <row r="8" spans="1:46" ht="13.5" x14ac:dyDescent="0.25">
      <c r="A8" s="188"/>
      <c r="B8" s="188"/>
      <c r="C8" s="128" t="s">
        <v>40</v>
      </c>
      <c r="D8" s="143"/>
      <c r="E8" s="129"/>
      <c r="F8" s="143"/>
      <c r="G8" s="143"/>
      <c r="H8" s="143"/>
      <c r="I8" s="129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30"/>
      <c r="AN8" s="143"/>
      <c r="AO8" s="130"/>
      <c r="AP8" s="131"/>
      <c r="AQ8" s="131"/>
      <c r="AR8" s="132" t="s">
        <v>8</v>
      </c>
    </row>
    <row r="9" spans="1:46" s="124" customFormat="1" ht="15.75" x14ac:dyDescent="0.25">
      <c r="A9" s="66">
        <v>1</v>
      </c>
      <c r="B9" s="144" t="s">
        <v>139</v>
      </c>
      <c r="C9" s="133">
        <v>13117</v>
      </c>
      <c r="D9" s="78">
        <v>0</v>
      </c>
      <c r="E9" s="59">
        <f>C9*D9</f>
        <v>0</v>
      </c>
      <c r="F9" s="70"/>
      <c r="G9" s="70">
        <f>F9*18</f>
        <v>0</v>
      </c>
      <c r="H9" s="145">
        <v>0.6038</v>
      </c>
      <c r="I9" s="59">
        <f>C9*H9</f>
        <v>7920.0446000000002</v>
      </c>
      <c r="J9" s="125"/>
      <c r="K9" s="145">
        <v>0.1079</v>
      </c>
      <c r="L9" s="59">
        <f>C9*K9</f>
        <v>1415.3243</v>
      </c>
      <c r="M9" s="78">
        <v>2E-3</v>
      </c>
      <c r="N9" s="146">
        <f t="shared" ref="N9:N19" si="0">C9*M9</f>
        <v>26.234000000000002</v>
      </c>
      <c r="O9" s="145">
        <v>0.12889999999999999</v>
      </c>
      <c r="P9" s="59">
        <f>C9*O9</f>
        <v>1690.7812999999999</v>
      </c>
      <c r="Q9" s="145">
        <v>0</v>
      </c>
      <c r="R9" s="59">
        <f>C9*Q9</f>
        <v>0</v>
      </c>
      <c r="S9" s="78"/>
      <c r="T9" s="59">
        <f>C9*S9</f>
        <v>0</v>
      </c>
      <c r="U9" s="145"/>
      <c r="V9" s="59">
        <f>C9*U9</f>
        <v>0</v>
      </c>
      <c r="W9" s="145">
        <v>2.683E-2</v>
      </c>
      <c r="X9" s="59">
        <f>C9*W9</f>
        <v>351.92910999999998</v>
      </c>
      <c r="Y9" s="78">
        <v>0.46645999999999999</v>
      </c>
      <c r="Z9" s="59">
        <f>C9*Y9</f>
        <v>6118.5558199999996</v>
      </c>
      <c r="AA9" s="78">
        <v>0.39350000000000002</v>
      </c>
      <c r="AB9" s="59">
        <f>C9*AA9</f>
        <v>5161.5394999999999</v>
      </c>
      <c r="AC9" s="145">
        <v>2.7000000000000001E-3</v>
      </c>
      <c r="AD9" s="59">
        <f t="shared" ref="AD9:AD19" si="1">C9*AC9</f>
        <v>35.415900000000001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45">
        <v>0.3513</v>
      </c>
      <c r="AO9" s="59">
        <f>C9*AN9</f>
        <v>4608.0020999999997</v>
      </c>
      <c r="AP9" s="61">
        <f>E9+I9+L9+N9+P9+R9+T9+V9+X9+Z9+AB9+AD9+AE9+AF9+AI9+AL9+AO9</f>
        <v>27327.826629999996</v>
      </c>
      <c r="AQ9" s="134">
        <f t="shared" ref="AQ9:AQ19" si="2">AP9/C9</f>
        <v>2.0833899999999996</v>
      </c>
      <c r="AR9" s="135">
        <f t="shared" ref="AR9:AR19" si="3">ROUND((AP9/C9)/($AP$20/$C$20),5)</f>
        <v>0.97963999999999996</v>
      </c>
      <c r="AS9" s="123"/>
    </row>
    <row r="10" spans="1:46" s="124" customFormat="1" ht="15.75" x14ac:dyDescent="0.25">
      <c r="A10" s="66">
        <v>2</v>
      </c>
      <c r="B10" s="144" t="s">
        <v>140</v>
      </c>
      <c r="C10" s="133">
        <v>5578</v>
      </c>
      <c r="D10" s="78">
        <v>1.046</v>
      </c>
      <c r="E10" s="59">
        <f t="shared" ref="E10:E19" si="4">C10*D10</f>
        <v>5834.5880000000006</v>
      </c>
      <c r="F10" s="70"/>
      <c r="G10" s="70">
        <f t="shared" ref="G10:G19" si="5">F10*18</f>
        <v>0</v>
      </c>
      <c r="H10" s="145">
        <v>0.6038</v>
      </c>
      <c r="I10" s="59">
        <f>C10*H10</f>
        <v>3367.9964</v>
      </c>
      <c r="J10" s="125"/>
      <c r="K10" s="145">
        <v>0.1079</v>
      </c>
      <c r="L10" s="59">
        <f>C10*K10</f>
        <v>601.86619999999994</v>
      </c>
      <c r="M10" s="78">
        <v>2E-3</v>
      </c>
      <c r="N10" s="146">
        <f t="shared" si="0"/>
        <v>11.156000000000001</v>
      </c>
      <c r="O10" s="145">
        <v>0.12889999999999999</v>
      </c>
      <c r="P10" s="59">
        <f t="shared" ref="P10:P19" si="6">C10*O10</f>
        <v>719.00419999999997</v>
      </c>
      <c r="Q10" s="145">
        <v>4.8899999999999999E-2</v>
      </c>
      <c r="R10" s="59">
        <f>C10*Q10</f>
        <v>272.76420000000002</v>
      </c>
      <c r="S10" s="145">
        <v>3.5400000000000002E-3</v>
      </c>
      <c r="T10" s="59">
        <f t="shared" ref="T10:T19" si="7">C10*S10</f>
        <v>19.746120000000001</v>
      </c>
      <c r="U10" s="145"/>
      <c r="V10" s="59">
        <f t="shared" ref="V10:V19" si="8">C10*U10</f>
        <v>0</v>
      </c>
      <c r="W10" s="145">
        <v>2.683E-2</v>
      </c>
      <c r="X10" s="59">
        <f t="shared" ref="X10:X19" si="9">C10*W10</f>
        <v>149.65773999999999</v>
      </c>
      <c r="Y10" s="78">
        <v>0.46645999999999999</v>
      </c>
      <c r="Z10" s="59">
        <f t="shared" ref="Z10:Z19" si="10">C10*Y10</f>
        <v>2601.9138800000001</v>
      </c>
      <c r="AA10" s="78">
        <v>0.39350000000000002</v>
      </c>
      <c r="AB10" s="59">
        <f t="shared" ref="AB10:AB19" si="11">C10*AA10</f>
        <v>2194.9430000000002</v>
      </c>
      <c r="AC10" s="145">
        <v>2.7000000000000001E-3</v>
      </c>
      <c r="AD10" s="59">
        <f t="shared" si="1"/>
        <v>15.060600000000001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45">
        <v>0.3513</v>
      </c>
      <c r="AO10" s="59">
        <f>C10*AN10</f>
        <v>1959.5514000000001</v>
      </c>
      <c r="AP10" s="61">
        <f t="shared" ref="AP10:AP19" si="14">E10+I10+L10+N10+P10+R10+T10+V10+X10+Z10+AB10+AD10+AE10+AF10+AI10+AL10+AO10</f>
        <v>17748.247740000003</v>
      </c>
      <c r="AQ10" s="134">
        <f t="shared" si="2"/>
        <v>3.1818300000000006</v>
      </c>
      <c r="AR10" s="135">
        <f t="shared" si="3"/>
        <v>1.49614</v>
      </c>
      <c r="AS10" s="123"/>
    </row>
    <row r="11" spans="1:46" s="124" customFormat="1" ht="15.75" x14ac:dyDescent="0.25">
      <c r="A11" s="66">
        <v>3</v>
      </c>
      <c r="B11" s="144" t="s">
        <v>141</v>
      </c>
      <c r="C11" s="133">
        <v>2517</v>
      </c>
      <c r="D11" s="78">
        <v>0.97</v>
      </c>
      <c r="E11" s="59">
        <f t="shared" si="4"/>
        <v>2441.4899999999998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25"/>
      <c r="K11" s="125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45">
        <v>0.26619999999999999</v>
      </c>
      <c r="R11" s="59">
        <f t="shared" ref="R11:R19" si="17">C11*Q11</f>
        <v>670.02539999999999</v>
      </c>
      <c r="S11" s="78"/>
      <c r="T11" s="59">
        <f t="shared" si="7"/>
        <v>0</v>
      </c>
      <c r="U11" s="145"/>
      <c r="V11" s="59">
        <f t="shared" si="8"/>
        <v>0</v>
      </c>
      <c r="W11" s="145">
        <v>8.6860000000000007E-2</v>
      </c>
      <c r="X11" s="59">
        <f t="shared" si="9"/>
        <v>218.62662</v>
      </c>
      <c r="Y11" s="78">
        <v>0.17288999999999999</v>
      </c>
      <c r="Z11" s="59">
        <f t="shared" si="10"/>
        <v>435.16412999999994</v>
      </c>
      <c r="AA11" s="78">
        <v>0.19</v>
      </c>
      <c r="AB11" s="59">
        <f t="shared" si="11"/>
        <v>478.23</v>
      </c>
      <c r="AC11" s="78"/>
      <c r="AD11" s="59">
        <f t="shared" si="1"/>
        <v>0</v>
      </c>
      <c r="AE11" s="59"/>
      <c r="AF11" s="59"/>
      <c r="AG11" s="70"/>
      <c r="AH11" s="78">
        <v>5.2560000000000003E-2</v>
      </c>
      <c r="AI11" s="59">
        <f>C11*AH11</f>
        <v>132.29352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4375.8296700000001</v>
      </c>
      <c r="AQ11" s="134">
        <f t="shared" si="2"/>
        <v>1.73851</v>
      </c>
      <c r="AR11" s="135">
        <f t="shared" si="3"/>
        <v>0.81747000000000003</v>
      </c>
      <c r="AS11" s="123"/>
    </row>
    <row r="12" spans="1:46" s="124" customFormat="1" ht="15.75" x14ac:dyDescent="0.25">
      <c r="A12" s="66">
        <v>4</v>
      </c>
      <c r="B12" s="144" t="s">
        <v>142</v>
      </c>
      <c r="C12" s="133">
        <v>2697</v>
      </c>
      <c r="D12" s="78">
        <v>0.97</v>
      </c>
      <c r="E12" s="59">
        <f t="shared" si="4"/>
        <v>2616.09</v>
      </c>
      <c r="F12" s="70"/>
      <c r="G12" s="70">
        <f t="shared" si="5"/>
        <v>0</v>
      </c>
      <c r="H12" s="70"/>
      <c r="I12" s="59">
        <f t="shared" si="15"/>
        <v>0</v>
      </c>
      <c r="J12" s="125"/>
      <c r="K12" s="125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45">
        <v>0.26619999999999999</v>
      </c>
      <c r="R12" s="59">
        <f>C12*Q12</f>
        <v>717.94139999999993</v>
      </c>
      <c r="S12" s="78"/>
      <c r="T12" s="59">
        <f t="shared" si="7"/>
        <v>0</v>
      </c>
      <c r="U12" s="145"/>
      <c r="V12" s="59">
        <f t="shared" si="8"/>
        <v>0</v>
      </c>
      <c r="W12" s="145">
        <v>8.6860000000000007E-2</v>
      </c>
      <c r="X12" s="59">
        <f t="shared" si="9"/>
        <v>234.26142000000002</v>
      </c>
      <c r="Y12" s="78">
        <v>0.17288999999999999</v>
      </c>
      <c r="Z12" s="59">
        <f t="shared" si="10"/>
        <v>466.28432999999995</v>
      </c>
      <c r="AA12" s="78">
        <v>0.19</v>
      </c>
      <c r="AB12" s="59">
        <f t="shared" si="11"/>
        <v>512.42999999999995</v>
      </c>
      <c r="AC12" s="78"/>
      <c r="AD12" s="59">
        <f t="shared" si="1"/>
        <v>0</v>
      </c>
      <c r="AE12" s="59"/>
      <c r="AF12" s="59"/>
      <c r="AG12" s="70"/>
      <c r="AH12" s="78">
        <v>5.2560000000000003E-2</v>
      </c>
      <c r="AI12" s="59">
        <f t="shared" ref="AI12:AI16" si="19">C12*AH12</f>
        <v>141.75432000000001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4688.7614699999995</v>
      </c>
      <c r="AQ12" s="134">
        <f t="shared" si="2"/>
        <v>1.7385099999999998</v>
      </c>
      <c r="AR12" s="135">
        <f t="shared" si="3"/>
        <v>0.81747000000000003</v>
      </c>
      <c r="AS12" s="123"/>
    </row>
    <row r="13" spans="1:46" s="124" customFormat="1" ht="15.75" x14ac:dyDescent="0.25">
      <c r="A13" s="66">
        <v>5</v>
      </c>
      <c r="B13" s="144" t="s">
        <v>143</v>
      </c>
      <c r="C13" s="133">
        <v>1838</v>
      </c>
      <c r="D13" s="78">
        <v>0.97</v>
      </c>
      <c r="E13" s="59">
        <f t="shared" si="4"/>
        <v>1782.86</v>
      </c>
      <c r="F13" s="70"/>
      <c r="G13" s="70">
        <f t="shared" si="5"/>
        <v>0</v>
      </c>
      <c r="H13" s="70"/>
      <c r="I13" s="59">
        <f t="shared" si="15"/>
        <v>0</v>
      </c>
      <c r="J13" s="125"/>
      <c r="K13" s="125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45">
        <v>0.26619999999999999</v>
      </c>
      <c r="R13" s="59">
        <f t="shared" si="17"/>
        <v>489.2756</v>
      </c>
      <c r="S13" s="78"/>
      <c r="T13" s="59">
        <f t="shared" si="7"/>
        <v>0</v>
      </c>
      <c r="U13" s="145"/>
      <c r="V13" s="59">
        <f t="shared" si="8"/>
        <v>0</v>
      </c>
      <c r="W13" s="145">
        <v>8.6860000000000007E-2</v>
      </c>
      <c r="X13" s="59">
        <f t="shared" si="9"/>
        <v>159.64868000000001</v>
      </c>
      <c r="Y13" s="78">
        <v>0.17288999999999999</v>
      </c>
      <c r="Z13" s="59">
        <f t="shared" si="10"/>
        <v>317.77181999999999</v>
      </c>
      <c r="AA13" s="78">
        <v>0.19</v>
      </c>
      <c r="AB13" s="59">
        <f t="shared" si="11"/>
        <v>349.22</v>
      </c>
      <c r="AC13" s="78"/>
      <c r="AD13" s="59">
        <f t="shared" si="1"/>
        <v>0</v>
      </c>
      <c r="AE13" s="59"/>
      <c r="AF13" s="59"/>
      <c r="AG13" s="70"/>
      <c r="AH13" s="78">
        <v>5.2560000000000003E-2</v>
      </c>
      <c r="AI13" s="59">
        <f t="shared" si="19"/>
        <v>96.605280000000008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3195.3813800000003</v>
      </c>
      <c r="AQ13" s="134">
        <f t="shared" si="2"/>
        <v>1.7385100000000002</v>
      </c>
      <c r="AR13" s="135">
        <f t="shared" si="3"/>
        <v>0.81747000000000003</v>
      </c>
      <c r="AS13" s="123"/>
    </row>
    <row r="14" spans="1:46" s="124" customFormat="1" ht="15.75" x14ac:dyDescent="0.25">
      <c r="A14" s="66">
        <v>6</v>
      </c>
      <c r="B14" s="144" t="s">
        <v>144</v>
      </c>
      <c r="C14" s="133">
        <v>2829</v>
      </c>
      <c r="D14" s="78">
        <v>0.97</v>
      </c>
      <c r="E14" s="59">
        <f t="shared" si="4"/>
        <v>2744.13</v>
      </c>
      <c r="F14" s="70"/>
      <c r="G14" s="70">
        <f t="shared" si="5"/>
        <v>0</v>
      </c>
      <c r="H14" s="70"/>
      <c r="I14" s="59">
        <f t="shared" si="15"/>
        <v>0</v>
      </c>
      <c r="J14" s="125"/>
      <c r="K14" s="125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45">
        <v>0.26619999999999999</v>
      </c>
      <c r="R14" s="59">
        <f t="shared" si="17"/>
        <v>753.07979999999998</v>
      </c>
      <c r="S14" s="78"/>
      <c r="T14" s="59">
        <f t="shared" si="7"/>
        <v>0</v>
      </c>
      <c r="U14" s="145"/>
      <c r="V14" s="59">
        <f t="shared" si="8"/>
        <v>0</v>
      </c>
      <c r="W14" s="145">
        <v>8.6860000000000007E-2</v>
      </c>
      <c r="X14" s="59">
        <f t="shared" si="9"/>
        <v>245.72694000000001</v>
      </c>
      <c r="Y14" s="78">
        <v>0.17288999999999999</v>
      </c>
      <c r="Z14" s="59">
        <f t="shared" si="10"/>
        <v>489.10580999999996</v>
      </c>
      <c r="AA14" s="78">
        <v>0.19</v>
      </c>
      <c r="AB14" s="59">
        <f t="shared" si="11"/>
        <v>537.51</v>
      </c>
      <c r="AC14" s="78"/>
      <c r="AD14" s="59">
        <f t="shared" si="1"/>
        <v>0</v>
      </c>
      <c r="AE14" s="59"/>
      <c r="AF14" s="59"/>
      <c r="AG14" s="70"/>
      <c r="AH14" s="78">
        <v>5.2560000000000003E-2</v>
      </c>
      <c r="AI14" s="59">
        <f t="shared" si="19"/>
        <v>148.69224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4918.2447900000006</v>
      </c>
      <c r="AQ14" s="134">
        <f t="shared" si="2"/>
        <v>1.7385100000000002</v>
      </c>
      <c r="AR14" s="135">
        <f t="shared" si="3"/>
        <v>0.81747000000000003</v>
      </c>
      <c r="AS14" s="123"/>
    </row>
    <row r="15" spans="1:46" s="124" customFormat="1" ht="15.75" x14ac:dyDescent="0.25">
      <c r="A15" s="66">
        <v>7</v>
      </c>
      <c r="B15" s="144" t="s">
        <v>145</v>
      </c>
      <c r="C15" s="133">
        <v>1435</v>
      </c>
      <c r="D15" s="78">
        <v>0.97</v>
      </c>
      <c r="E15" s="59">
        <f t="shared" si="4"/>
        <v>1391.95</v>
      </c>
      <c r="F15" s="70"/>
      <c r="G15" s="70">
        <f t="shared" si="5"/>
        <v>0</v>
      </c>
      <c r="H15" s="70"/>
      <c r="I15" s="59">
        <f t="shared" si="15"/>
        <v>0</v>
      </c>
      <c r="J15" s="125"/>
      <c r="K15" s="125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45">
        <v>0.26619999999999999</v>
      </c>
      <c r="R15" s="59">
        <f t="shared" si="17"/>
        <v>381.99700000000001</v>
      </c>
      <c r="S15" s="78"/>
      <c r="T15" s="59">
        <f t="shared" si="7"/>
        <v>0</v>
      </c>
      <c r="U15" s="145"/>
      <c r="V15" s="59">
        <f t="shared" si="8"/>
        <v>0</v>
      </c>
      <c r="W15" s="145">
        <v>8.6860000000000007E-2</v>
      </c>
      <c r="X15" s="59">
        <f t="shared" si="9"/>
        <v>124.64410000000001</v>
      </c>
      <c r="Y15" s="78">
        <v>0.17288999999999999</v>
      </c>
      <c r="Z15" s="59">
        <f t="shared" si="10"/>
        <v>248.09714999999997</v>
      </c>
      <c r="AA15" s="78">
        <v>0.19</v>
      </c>
      <c r="AB15" s="59">
        <f t="shared" si="11"/>
        <v>272.64999999999998</v>
      </c>
      <c r="AC15" s="78"/>
      <c r="AD15" s="59">
        <f t="shared" si="1"/>
        <v>0</v>
      </c>
      <c r="AE15" s="59"/>
      <c r="AF15" s="59"/>
      <c r="AG15" s="70"/>
      <c r="AH15" s="78">
        <v>5.2560000000000003E-2</v>
      </c>
      <c r="AI15" s="59">
        <f t="shared" si="19"/>
        <v>75.423600000000008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2494.7618500000003</v>
      </c>
      <c r="AQ15" s="134">
        <f t="shared" si="2"/>
        <v>1.7385100000000002</v>
      </c>
      <c r="AR15" s="135">
        <f t="shared" si="3"/>
        <v>0.81747000000000003</v>
      </c>
      <c r="AS15" s="123"/>
    </row>
    <row r="16" spans="1:46" s="124" customFormat="1" ht="15.75" x14ac:dyDescent="0.25">
      <c r="A16" s="66">
        <v>8</v>
      </c>
      <c r="B16" s="144" t="s">
        <v>146</v>
      </c>
      <c r="C16" s="133">
        <v>2383</v>
      </c>
      <c r="D16" s="78">
        <v>0.97</v>
      </c>
      <c r="E16" s="59">
        <f t="shared" si="4"/>
        <v>2311.5099999999998</v>
      </c>
      <c r="F16" s="70"/>
      <c r="G16" s="70">
        <f t="shared" si="5"/>
        <v>0</v>
      </c>
      <c r="H16" s="70"/>
      <c r="I16" s="59">
        <f t="shared" si="15"/>
        <v>0</v>
      </c>
      <c r="J16" s="125"/>
      <c r="K16" s="125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45">
        <v>0.26619999999999999</v>
      </c>
      <c r="R16" s="59">
        <f t="shared" si="17"/>
        <v>634.3546</v>
      </c>
      <c r="S16" s="78"/>
      <c r="T16" s="59">
        <f t="shared" si="7"/>
        <v>0</v>
      </c>
      <c r="U16" s="145"/>
      <c r="V16" s="59">
        <f t="shared" si="8"/>
        <v>0</v>
      </c>
      <c r="W16" s="145">
        <v>8.6860000000000007E-2</v>
      </c>
      <c r="X16" s="59">
        <f t="shared" si="9"/>
        <v>206.98738</v>
      </c>
      <c r="Y16" s="78">
        <v>0.17288999999999999</v>
      </c>
      <c r="Z16" s="59">
        <f t="shared" si="10"/>
        <v>411.99686999999994</v>
      </c>
      <c r="AA16" s="78">
        <v>0.19</v>
      </c>
      <c r="AB16" s="59">
        <f t="shared" si="11"/>
        <v>452.77</v>
      </c>
      <c r="AC16" s="78"/>
      <c r="AD16" s="59">
        <f t="shared" si="1"/>
        <v>0</v>
      </c>
      <c r="AE16" s="59"/>
      <c r="AF16" s="59"/>
      <c r="AG16" s="70"/>
      <c r="AH16" s="78">
        <v>5.2560000000000003E-2</v>
      </c>
      <c r="AI16" s="59">
        <f t="shared" si="19"/>
        <v>125.25048000000001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4142.8693299999995</v>
      </c>
      <c r="AQ16" s="134">
        <f t="shared" si="2"/>
        <v>1.7385099999999998</v>
      </c>
      <c r="AR16" s="135">
        <f t="shared" si="3"/>
        <v>0.81747000000000003</v>
      </c>
      <c r="AS16" s="123"/>
    </row>
    <row r="17" spans="1:45" s="124" customFormat="1" ht="15.75" x14ac:dyDescent="0.25">
      <c r="A17" s="66">
        <v>9</v>
      </c>
      <c r="B17" s="18"/>
      <c r="C17" s="133">
        <f>[1]ИНП2024!C17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25"/>
      <c r="K17" s="125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34" t="e">
        <f t="shared" si="2"/>
        <v>#DIV/0!</v>
      </c>
      <c r="AR17" s="135" t="e">
        <f t="shared" si="3"/>
        <v>#DIV/0!</v>
      </c>
      <c r="AS17" s="123"/>
    </row>
    <row r="18" spans="1:45" s="124" customFormat="1" ht="15.75" x14ac:dyDescent="0.25">
      <c r="A18" s="66">
        <v>10</v>
      </c>
      <c r="B18" s="18"/>
      <c r="C18" s="133">
        <f>[1]ИНП2024!C18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25"/>
      <c r="K18" s="125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45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34" t="e">
        <f t="shared" si="2"/>
        <v>#DIV/0!</v>
      </c>
      <c r="AR18" s="135" t="e">
        <f t="shared" si="3"/>
        <v>#DIV/0!</v>
      </c>
      <c r="AS18" s="123"/>
    </row>
    <row r="19" spans="1:45" s="124" customFormat="1" ht="15.75" x14ac:dyDescent="0.25">
      <c r="A19" s="66">
        <v>11</v>
      </c>
      <c r="B19" s="18"/>
      <c r="C19" s="133">
        <f>[1]ИНП2024!C19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25"/>
      <c r="K19" s="125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45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34" t="e">
        <f t="shared" si="2"/>
        <v>#DIV/0!</v>
      </c>
      <c r="AR19" s="135" t="e">
        <f t="shared" si="3"/>
        <v>#DIV/0!</v>
      </c>
      <c r="AS19" s="123"/>
    </row>
    <row r="20" spans="1:45" ht="15.75" x14ac:dyDescent="0.25">
      <c r="A20" s="176" t="s">
        <v>0</v>
      </c>
      <c r="B20" s="176"/>
      <c r="C20" s="136">
        <f>SUM(C9:C19)</f>
        <v>32394</v>
      </c>
      <c r="D20" s="137" t="s">
        <v>81</v>
      </c>
      <c r="E20" s="142">
        <f>SUM(E9:E19)</f>
        <v>19122.618000000002</v>
      </c>
      <c r="F20" s="138">
        <f>SUM(F9:F19)</f>
        <v>0</v>
      </c>
      <c r="G20" s="138">
        <f>SUM(G9:G19)</f>
        <v>0</v>
      </c>
      <c r="H20" s="137" t="s">
        <v>81</v>
      </c>
      <c r="I20" s="142">
        <f>SUM(I9:I19)</f>
        <v>11288.041000000001</v>
      </c>
      <c r="J20" s="138">
        <f>SUM(J9:J19)</f>
        <v>0</v>
      </c>
      <c r="K20" s="139" t="s">
        <v>7</v>
      </c>
      <c r="L20" s="142">
        <f>SUM(L9:L19)</f>
        <v>2017.1904999999999</v>
      </c>
      <c r="M20" s="139" t="s">
        <v>7</v>
      </c>
      <c r="N20" s="142">
        <f t="shared" ref="N20:P20" si="20">SUM(N9:N19)</f>
        <v>37.39</v>
      </c>
      <c r="O20" s="139" t="s">
        <v>7</v>
      </c>
      <c r="P20" s="142">
        <f t="shared" si="20"/>
        <v>2409.7855</v>
      </c>
      <c r="Q20" s="139" t="s">
        <v>7</v>
      </c>
      <c r="R20" s="142">
        <f t="shared" ref="R20" si="21">SUM(R9:R19)</f>
        <v>3919.4380000000001</v>
      </c>
      <c r="S20" s="139" t="s">
        <v>7</v>
      </c>
      <c r="T20" s="142">
        <f t="shared" ref="T20" si="22">SUM(T9:T19)</f>
        <v>19.746120000000001</v>
      </c>
      <c r="U20" s="139" t="s">
        <v>7</v>
      </c>
      <c r="V20" s="142">
        <f t="shared" ref="V20" si="23">SUM(V9:V19)</f>
        <v>0</v>
      </c>
      <c r="W20" s="139" t="s">
        <v>7</v>
      </c>
      <c r="X20" s="142">
        <f t="shared" ref="X20" si="24">SUM(X9:X19)</f>
        <v>1691.48199</v>
      </c>
      <c r="Y20" s="139" t="s">
        <v>7</v>
      </c>
      <c r="Z20" s="142">
        <f t="shared" ref="Z20" si="25">SUM(Z9:Z19)</f>
        <v>11088.889809999997</v>
      </c>
      <c r="AA20" s="139" t="s">
        <v>7</v>
      </c>
      <c r="AB20" s="142">
        <f t="shared" ref="AB20" si="26">SUM(AB9:AB19)</f>
        <v>9959.2924999999996</v>
      </c>
      <c r="AC20" s="139" t="s">
        <v>7</v>
      </c>
      <c r="AD20" s="142">
        <f t="shared" ref="AD20:AF20" si="27">SUM(AD9:AD19)</f>
        <v>50.476500000000001</v>
      </c>
      <c r="AE20" s="142">
        <f t="shared" si="27"/>
        <v>0</v>
      </c>
      <c r="AF20" s="142">
        <f t="shared" si="27"/>
        <v>0</v>
      </c>
      <c r="AG20" s="136">
        <f>SUM(AG9:AG19)</f>
        <v>0</v>
      </c>
      <c r="AH20" s="139" t="s">
        <v>7</v>
      </c>
      <c r="AI20" s="142">
        <f t="shared" ref="AI20" si="28">SUM(AI9:AI19)</f>
        <v>720.01944000000003</v>
      </c>
      <c r="AJ20" s="136">
        <f>SUM(AJ9:AJ19)</f>
        <v>0</v>
      </c>
      <c r="AK20" s="139" t="s">
        <v>7</v>
      </c>
      <c r="AL20" s="142">
        <f t="shared" ref="AL20" si="29">SUM(AL9:AL19)</f>
        <v>0</v>
      </c>
      <c r="AM20" s="139" t="s">
        <v>7</v>
      </c>
      <c r="AN20" s="137" t="s">
        <v>81</v>
      </c>
      <c r="AO20" s="142">
        <f>SUM(AO9:AO19)</f>
        <v>6567.5535</v>
      </c>
      <c r="AP20" s="142">
        <f>SUM(AP9:AP19)</f>
        <v>68891.922859999991</v>
      </c>
      <c r="AQ20" s="140" t="e">
        <f>SUM(AQ9:AQ19)</f>
        <v>#DIV/0!</v>
      </c>
      <c r="AR20" s="14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1" t="s">
        <v>1</v>
      </c>
      <c r="B27" s="191" t="s">
        <v>2</v>
      </c>
      <c r="C27" s="180" t="s">
        <v>84</v>
      </c>
      <c r="D27" s="167" t="s">
        <v>53</v>
      </c>
      <c r="E27" s="159"/>
      <c r="F27" s="159"/>
      <c r="G27" s="159"/>
      <c r="H27" s="159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67" t="s">
        <v>53</v>
      </c>
      <c r="U27" s="158"/>
      <c r="V27" s="180" t="s">
        <v>54</v>
      </c>
      <c r="W27" s="167" t="s">
        <v>55</v>
      </c>
      <c r="X27" s="180" t="s">
        <v>56</v>
      </c>
      <c r="Y27" s="167" t="s">
        <v>57</v>
      </c>
      <c r="Z27" s="180" t="s">
        <v>58</v>
      </c>
      <c r="AA27" s="181"/>
      <c r="AB27" s="181"/>
      <c r="AC27" s="184" t="s">
        <v>59</v>
      </c>
      <c r="AD27" s="167" t="s">
        <v>60</v>
      </c>
      <c r="AE27" s="167" t="s">
        <v>60</v>
      </c>
      <c r="AF27" s="167" t="s">
        <v>60</v>
      </c>
      <c r="AG27" s="167" t="s">
        <v>59</v>
      </c>
      <c r="AH27" s="158"/>
      <c r="AI27" s="167" t="s">
        <v>60</v>
      </c>
      <c r="AJ27" s="167" t="s">
        <v>59</v>
      </c>
      <c r="AK27" s="158"/>
      <c r="AL27" s="167" t="s">
        <v>60</v>
      </c>
      <c r="AM27" s="167" t="s">
        <v>85</v>
      </c>
      <c r="AN27" s="180" t="s">
        <v>86</v>
      </c>
      <c r="AO27" s="167" t="s">
        <v>61</v>
      </c>
    </row>
    <row r="28" spans="1:45" ht="12.75" hidden="1" customHeight="1" x14ac:dyDescent="0.2">
      <c r="A28" s="192"/>
      <c r="B28" s="194"/>
      <c r="C28" s="180"/>
      <c r="D28" s="167"/>
      <c r="E28" s="160"/>
      <c r="F28" s="160"/>
      <c r="G28" s="160"/>
      <c r="H28" s="160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67"/>
      <c r="U28" s="158"/>
      <c r="V28" s="180"/>
      <c r="W28" s="167"/>
      <c r="X28" s="180"/>
      <c r="Y28" s="167"/>
      <c r="Z28" s="180"/>
      <c r="AA28" s="182"/>
      <c r="AB28" s="182"/>
      <c r="AC28" s="185"/>
      <c r="AD28" s="167"/>
      <c r="AE28" s="167"/>
      <c r="AF28" s="167"/>
      <c r="AG28" s="167"/>
      <c r="AH28" s="158"/>
      <c r="AI28" s="167"/>
      <c r="AJ28" s="167"/>
      <c r="AK28" s="158"/>
      <c r="AL28" s="167"/>
      <c r="AM28" s="167"/>
      <c r="AN28" s="180"/>
      <c r="AO28" s="167"/>
    </row>
    <row r="29" spans="1:45" ht="34.5" hidden="1" customHeight="1" x14ac:dyDescent="0.2">
      <c r="A29" s="193"/>
      <c r="B29" s="193"/>
      <c r="C29" s="180"/>
      <c r="D29" s="167"/>
      <c r="E29" s="160"/>
      <c r="F29" s="160"/>
      <c r="G29" s="160"/>
      <c r="H29" s="160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67"/>
      <c r="U29" s="158"/>
      <c r="V29" s="180"/>
      <c r="W29" s="167"/>
      <c r="X29" s="180"/>
      <c r="Y29" s="167"/>
      <c r="Z29" s="180"/>
      <c r="AA29" s="183"/>
      <c r="AB29" s="183"/>
      <c r="AC29" s="186"/>
      <c r="AD29" s="167"/>
      <c r="AE29" s="167"/>
      <c r="AF29" s="167"/>
      <c r="AG29" s="167"/>
      <c r="AH29" s="158"/>
      <c r="AI29" s="167"/>
      <c r="AJ29" s="167"/>
      <c r="AK29" s="158"/>
      <c r="AL29" s="167"/>
      <c r="AM29" s="167"/>
      <c r="AN29" s="180"/>
      <c r="AO29" s="167"/>
    </row>
    <row r="30" spans="1:45" ht="14.25" hidden="1" customHeight="1" thickBot="1" x14ac:dyDescent="0.25">
      <c r="A30" s="195" t="s">
        <v>65</v>
      </c>
      <c r="B30" s="196"/>
      <c r="C30" s="48">
        <v>1</v>
      </c>
      <c r="D30" s="49">
        <v>2</v>
      </c>
      <c r="E30" s="121"/>
      <c r="F30" s="121"/>
      <c r="G30" s="121"/>
      <c r="H30" s="121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7"/>
      <c r="B31" s="19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2"/>
      <c r="F32" s="122"/>
      <c r="G32" s="122"/>
      <c r="H32" s="122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0">C32*D32</f>
        <v>16542.096000000001</v>
      </c>
      <c r="W32" s="78">
        <v>0.06</v>
      </c>
      <c r="X32" s="63">
        <f t="shared" ref="X32:X50" si="31">W32*C32</f>
        <v>2001.06</v>
      </c>
      <c r="Y32" s="60">
        <v>0.40899999999999997</v>
      </c>
      <c r="Z32" s="68">
        <f t="shared" ref="Z32:Z50" si="32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2"/>
      <c r="F33" s="122"/>
      <c r="G33" s="122"/>
      <c r="H33" s="122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0"/>
        <v>2648.64</v>
      </c>
      <c r="W33" s="78">
        <v>0.15</v>
      </c>
      <c r="X33" s="63">
        <f t="shared" si="31"/>
        <v>801</v>
      </c>
      <c r="Y33" s="60">
        <v>0.40899999999999997</v>
      </c>
      <c r="Z33" s="69">
        <f t="shared" si="32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0"/>
        <v>2518.192</v>
      </c>
      <c r="W34" s="78">
        <v>0.15</v>
      </c>
      <c r="X34" s="63">
        <f t="shared" si="31"/>
        <v>761.55</v>
      </c>
      <c r="Y34" s="60">
        <v>0.40899999999999997</v>
      </c>
      <c r="Z34" s="69">
        <f t="shared" si="32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0"/>
        <v>3154.0639999999999</v>
      </c>
      <c r="W35" s="78">
        <v>0.15</v>
      </c>
      <c r="X35" s="63">
        <f t="shared" si="31"/>
        <v>953.84999999999991</v>
      </c>
      <c r="Y35" s="60">
        <v>0.40899999999999997</v>
      </c>
      <c r="Z35" s="69">
        <f t="shared" si="32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0"/>
        <v>2334.672</v>
      </c>
      <c r="W36" s="78">
        <v>0.2</v>
      </c>
      <c r="X36" s="63">
        <f t="shared" si="31"/>
        <v>941.40000000000009</v>
      </c>
      <c r="Y36" s="60">
        <v>0.40899999999999997</v>
      </c>
      <c r="Z36" s="69">
        <f t="shared" si="32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0"/>
        <v>1121.8125</v>
      </c>
      <c r="W37" s="78">
        <v>0.3</v>
      </c>
      <c r="X37" s="63">
        <f t="shared" si="31"/>
        <v>562.5</v>
      </c>
      <c r="Y37" s="60">
        <v>0.23</v>
      </c>
      <c r="Z37" s="69">
        <f t="shared" si="32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0"/>
        <v>1503.5279</v>
      </c>
      <c r="W38" s="78">
        <v>0.3</v>
      </c>
      <c r="X38" s="63">
        <f t="shared" si="31"/>
        <v>753.9</v>
      </c>
      <c r="Y38" s="60">
        <v>0.23</v>
      </c>
      <c r="Z38" s="69">
        <f t="shared" si="32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0"/>
        <v>355.98850000000004</v>
      </c>
      <c r="W39" s="78">
        <v>0.5</v>
      </c>
      <c r="X39" s="63">
        <f t="shared" si="31"/>
        <v>297.5</v>
      </c>
      <c r="Y39" s="60">
        <v>0.23</v>
      </c>
      <c r="Z39" s="69">
        <f t="shared" si="32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0"/>
        <v>1340.192</v>
      </c>
      <c r="W40" s="78">
        <v>0.3</v>
      </c>
      <c r="X40" s="63">
        <f t="shared" si="31"/>
        <v>672</v>
      </c>
      <c r="Y40" s="60">
        <v>0.23</v>
      </c>
      <c r="Z40" s="69">
        <f t="shared" si="32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0"/>
        <v>230.94380000000001</v>
      </c>
      <c r="W41" s="78">
        <v>0.5</v>
      </c>
      <c r="X41" s="63">
        <f t="shared" si="31"/>
        <v>193</v>
      </c>
      <c r="Y41" s="60">
        <v>0.23</v>
      </c>
      <c r="Z41" s="69">
        <f t="shared" si="32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0"/>
        <v>0</v>
      </c>
      <c r="W42" s="64"/>
      <c r="X42" s="63">
        <f t="shared" si="31"/>
        <v>0</v>
      </c>
      <c r="Y42" s="74"/>
      <c r="Z42" s="63">
        <f t="shared" si="32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0"/>
        <v>0</v>
      </c>
      <c r="W43" s="64"/>
      <c r="X43" s="63">
        <f t="shared" si="31"/>
        <v>0</v>
      </c>
      <c r="Y43" s="74"/>
      <c r="Z43" s="63">
        <f t="shared" si="32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0"/>
        <v>0</v>
      </c>
      <c r="W44" s="64"/>
      <c r="X44" s="63">
        <f t="shared" si="31"/>
        <v>0</v>
      </c>
      <c r="Y44" s="74"/>
      <c r="Z44" s="63">
        <f t="shared" si="32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0"/>
        <v>0</v>
      </c>
      <c r="W45" s="64"/>
      <c r="X45" s="63">
        <f t="shared" si="31"/>
        <v>0</v>
      </c>
      <c r="Y45" s="74"/>
      <c r="Z45" s="63">
        <f t="shared" si="32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0"/>
        <v>0</v>
      </c>
      <c r="W46" s="64"/>
      <c r="X46" s="63">
        <f t="shared" si="31"/>
        <v>0</v>
      </c>
      <c r="Y46" s="74"/>
      <c r="Z46" s="63">
        <f t="shared" si="32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0"/>
        <v>0</v>
      </c>
      <c r="W47" s="64"/>
      <c r="X47" s="63">
        <f t="shared" si="31"/>
        <v>0</v>
      </c>
      <c r="Y47" s="74"/>
      <c r="Z47" s="63">
        <f t="shared" si="32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0"/>
        <v>0</v>
      </c>
      <c r="W48" s="64"/>
      <c r="X48" s="63">
        <f t="shared" si="31"/>
        <v>0</v>
      </c>
      <c r="Y48" s="74"/>
      <c r="Z48" s="63">
        <f t="shared" si="32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0"/>
        <v>0</v>
      </c>
      <c r="W49" s="64"/>
      <c r="X49" s="63">
        <f t="shared" si="31"/>
        <v>0</v>
      </c>
      <c r="Y49" s="74"/>
      <c r="Z49" s="63">
        <f t="shared" si="32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0"/>
        <v>0</v>
      </c>
      <c r="W50" s="64"/>
      <c r="X50" s="63">
        <f t="shared" si="31"/>
        <v>0</v>
      </c>
      <c r="Y50" s="74"/>
      <c r="Z50" s="63">
        <f t="shared" si="32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99" t="s">
        <v>0</v>
      </c>
      <c r="B51" s="20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ИНП2027</vt:lpstr>
      <vt:lpstr>ИБР2027</vt:lpstr>
      <vt:lpstr>ИБР2027!Заголовки_для_печати</vt:lpstr>
      <vt:lpstr>ИНП2027!Заголовки_для_печати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2021-11-02T08:19:35Z</cp:lastPrinted>
  <dcterms:created xsi:type="dcterms:W3CDTF">1996-11-09T08:12:45Z</dcterms:created>
  <dcterms:modified xsi:type="dcterms:W3CDTF">2025-11-01T07:10:40Z</dcterms:modified>
</cp:coreProperties>
</file>